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Cap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0" i="1" l="1"/>
  <c r="Y41" i="1"/>
  <c r="Y42" i="1"/>
  <c r="Y43" i="1"/>
  <c r="Y45" i="1"/>
  <c r="AC39" i="1"/>
  <c r="Y39" i="1" s="1"/>
  <c r="AC40" i="1"/>
  <c r="AC41" i="1"/>
  <c r="AC42" i="1"/>
  <c r="AC43" i="1"/>
  <c r="AC44" i="1"/>
  <c r="Y44" i="1" s="1"/>
  <c r="AC45" i="1"/>
  <c r="U40" i="1"/>
  <c r="U41" i="1"/>
  <c r="U42" i="1"/>
  <c r="U43" i="1"/>
  <c r="U44" i="1"/>
  <c r="U45" i="1"/>
  <c r="U39" i="1"/>
  <c r="B64" i="1" l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F57" i="1"/>
  <c r="F56" i="1"/>
  <c r="F55" i="1"/>
  <c r="F54" i="1"/>
  <c r="F53" i="1"/>
  <c r="F52" i="1"/>
  <c r="F51" i="1"/>
  <c r="M39" i="1" l="1"/>
  <c r="K46" i="1" l="1"/>
  <c r="M40" i="1"/>
  <c r="M41" i="1"/>
  <c r="M42" i="1"/>
  <c r="M43" i="1"/>
  <c r="M44" i="1"/>
  <c r="M45" i="1"/>
  <c r="AA46" i="1" l="1"/>
  <c r="X46" i="1"/>
  <c r="S46" i="1"/>
  <c r="P46" i="1"/>
  <c r="AA36" i="1" l="1"/>
  <c r="AA66" i="1" s="1"/>
  <c r="X36" i="1"/>
  <c r="X66" i="1" s="1"/>
  <c r="S36" i="1"/>
  <c r="S66" i="1" s="1"/>
  <c r="P36" i="1"/>
  <c r="P66" i="1" s="1"/>
  <c r="H46" i="1"/>
  <c r="H36" i="1"/>
  <c r="F24" i="1"/>
  <c r="F46" i="1"/>
  <c r="D45" i="1"/>
  <c r="D44" i="1"/>
  <c r="D43" i="1"/>
  <c r="D42" i="1"/>
  <c r="D41" i="1"/>
  <c r="D40" i="1"/>
  <c r="D39" i="1"/>
  <c r="D58" i="1" s="1"/>
  <c r="D30" i="1"/>
  <c r="D52" i="1" s="1"/>
  <c r="D31" i="1"/>
  <c r="D32" i="1"/>
  <c r="D33" i="1"/>
  <c r="D34" i="1"/>
  <c r="D35" i="1"/>
  <c r="D29" i="1"/>
  <c r="F36" i="1"/>
  <c r="H58" i="1" l="1"/>
  <c r="P58" i="1" s="1"/>
  <c r="X58" i="1" s="1"/>
  <c r="E58" i="1"/>
  <c r="H52" i="1"/>
  <c r="P52" i="1" s="1"/>
  <c r="X52" i="1" s="1"/>
  <c r="E52" i="1"/>
  <c r="E31" i="1"/>
  <c r="D53" i="1"/>
  <c r="E45" i="1"/>
  <c r="D64" i="1"/>
  <c r="F66" i="1"/>
  <c r="E29" i="1"/>
  <c r="D51" i="1"/>
  <c r="E40" i="1"/>
  <c r="D59" i="1"/>
  <c r="E32" i="1"/>
  <c r="D54" i="1"/>
  <c r="E44" i="1"/>
  <c r="D63" i="1"/>
  <c r="E35" i="1"/>
  <c r="D57" i="1"/>
  <c r="E41" i="1"/>
  <c r="D60" i="1"/>
  <c r="E34" i="1"/>
  <c r="D56" i="1"/>
  <c r="E42" i="1"/>
  <c r="D61" i="1"/>
  <c r="E33" i="1"/>
  <c r="D55" i="1"/>
  <c r="E43" i="1"/>
  <c r="D62" i="1"/>
  <c r="H66" i="1"/>
  <c r="N22" i="1" s="1"/>
  <c r="N24" i="1" s="1"/>
  <c r="V22" i="1"/>
  <c r="V24" i="1" s="1"/>
  <c r="AD22" i="1"/>
  <c r="AD24" i="1" s="1"/>
  <c r="K36" i="1"/>
  <c r="K66" i="1" s="1"/>
  <c r="D46" i="1"/>
  <c r="D36" i="1"/>
  <c r="E30" i="1"/>
  <c r="E39" i="1"/>
  <c r="H51" i="1" l="1"/>
  <c r="P51" i="1" s="1"/>
  <c r="X51" i="1" s="1"/>
  <c r="E51" i="1"/>
  <c r="D66" i="1"/>
  <c r="N21" i="1" s="1"/>
  <c r="H61" i="1"/>
  <c r="P61" i="1" s="1"/>
  <c r="X61" i="1" s="1"/>
  <c r="E61" i="1"/>
  <c r="H56" i="1"/>
  <c r="P56" i="1" s="1"/>
  <c r="X56" i="1" s="1"/>
  <c r="E56" i="1"/>
  <c r="H54" i="1"/>
  <c r="P54" i="1" s="1"/>
  <c r="X54" i="1" s="1"/>
  <c r="E54" i="1"/>
  <c r="H53" i="1"/>
  <c r="P53" i="1" s="1"/>
  <c r="X53" i="1" s="1"/>
  <c r="E53" i="1"/>
  <c r="H63" i="1"/>
  <c r="P63" i="1" s="1"/>
  <c r="X63" i="1" s="1"/>
  <c r="E63" i="1"/>
  <c r="H62" i="1"/>
  <c r="P62" i="1" s="1"/>
  <c r="X62" i="1" s="1"/>
  <c r="E62" i="1"/>
  <c r="H60" i="1"/>
  <c r="P60" i="1" s="1"/>
  <c r="X60" i="1" s="1"/>
  <c r="E60" i="1"/>
  <c r="H59" i="1"/>
  <c r="P59" i="1" s="1"/>
  <c r="X59" i="1" s="1"/>
  <c r="E59" i="1"/>
  <c r="H64" i="1"/>
  <c r="P64" i="1" s="1"/>
  <c r="X64" i="1" s="1"/>
  <c r="E64" i="1"/>
  <c r="H55" i="1"/>
  <c r="P55" i="1" s="1"/>
  <c r="X55" i="1" s="1"/>
  <c r="E55" i="1"/>
  <c r="H57" i="1"/>
  <c r="P57" i="1" s="1"/>
  <c r="X57" i="1" s="1"/>
  <c r="E57" i="1"/>
  <c r="E46" i="1"/>
  <c r="E36" i="1"/>
  <c r="E66" i="1" l="1"/>
  <c r="I34" i="1"/>
  <c r="J34" i="1" s="1"/>
  <c r="L34" i="1" s="1"/>
  <c r="L56" i="1" s="1"/>
  <c r="I35" i="1"/>
  <c r="J35" i="1" s="1"/>
  <c r="L35" i="1" s="1"/>
  <c r="L57" i="1" s="1"/>
  <c r="I29" i="1"/>
  <c r="J29" i="1" s="1"/>
  <c r="I31" i="1"/>
  <c r="J31" i="1" s="1"/>
  <c r="L31" i="1" s="1"/>
  <c r="L53" i="1" s="1"/>
  <c r="I30" i="1"/>
  <c r="J30" i="1" s="1"/>
  <c r="L30" i="1" s="1"/>
  <c r="L52" i="1" s="1"/>
  <c r="I32" i="1"/>
  <c r="J32" i="1" s="1"/>
  <c r="L32" i="1" s="1"/>
  <c r="L54" i="1" s="1"/>
  <c r="I33" i="1"/>
  <c r="J33" i="1" s="1"/>
  <c r="L33" i="1" s="1"/>
  <c r="L55" i="1" s="1"/>
  <c r="I39" i="1" l="1"/>
  <c r="I45" i="1"/>
  <c r="I44" i="1"/>
  <c r="I43" i="1"/>
  <c r="I42" i="1"/>
  <c r="I41" i="1"/>
  <c r="I40" i="1"/>
  <c r="L29" i="1"/>
  <c r="L51" i="1" s="1"/>
  <c r="J36" i="1"/>
  <c r="I36" i="1"/>
  <c r="L36" i="1" l="1"/>
  <c r="AC46" i="1"/>
  <c r="M46" i="1" l="1"/>
  <c r="J39" i="1"/>
  <c r="L39" i="1" s="1"/>
  <c r="L58" i="1" s="1"/>
  <c r="J41" i="1"/>
  <c r="L41" i="1" s="1"/>
  <c r="L60" i="1" s="1"/>
  <c r="J40" i="1"/>
  <c r="L40" i="1" s="1"/>
  <c r="L59" i="1" s="1"/>
  <c r="I46" i="1"/>
  <c r="I66" i="1" s="1"/>
  <c r="J44" i="1"/>
  <c r="L44" i="1" s="1"/>
  <c r="L63" i="1" s="1"/>
  <c r="J43" i="1"/>
  <c r="L43" i="1" s="1"/>
  <c r="L62" i="1" s="1"/>
  <c r="J45" i="1"/>
  <c r="L45" i="1" s="1"/>
  <c r="L64" i="1" s="1"/>
  <c r="J42" i="1"/>
  <c r="L42" i="1" s="1"/>
  <c r="L61" i="1" s="1"/>
  <c r="L46" i="1" l="1"/>
  <c r="L66" i="1" s="1"/>
  <c r="J46" i="1"/>
  <c r="J66" i="1" s="1"/>
  <c r="U46" i="1" l="1"/>
  <c r="N45" i="1" l="1"/>
  <c r="N35" i="1"/>
  <c r="N57" i="1" s="1"/>
  <c r="N41" i="1"/>
  <c r="N29" i="1"/>
  <c r="N51" i="1" s="1"/>
  <c r="Q41" i="1" l="1"/>
  <c r="N60" i="1"/>
  <c r="Q45" i="1"/>
  <c r="R45" i="1" s="1"/>
  <c r="T45" i="1" s="1"/>
  <c r="T64" i="1" s="1"/>
  <c r="N64" i="1"/>
  <c r="N32" i="1"/>
  <c r="N54" i="1" s="1"/>
  <c r="N30" i="1"/>
  <c r="N52" i="1" s="1"/>
  <c r="N44" i="1"/>
  <c r="N40" i="1"/>
  <c r="V21" i="1"/>
  <c r="N34" i="1"/>
  <c r="N56" i="1" s="1"/>
  <c r="N42" i="1"/>
  <c r="N31" i="1"/>
  <c r="N53" i="1" s="1"/>
  <c r="N33" i="1"/>
  <c r="N55" i="1" s="1"/>
  <c r="N43" i="1"/>
  <c r="N39" i="1"/>
  <c r="Q40" i="1" l="1"/>
  <c r="N59" i="1"/>
  <c r="Q43" i="1"/>
  <c r="N62" i="1"/>
  <c r="Q39" i="1"/>
  <c r="R39" i="1" s="1"/>
  <c r="T39" i="1" s="1"/>
  <c r="T58" i="1" s="1"/>
  <c r="N58" i="1"/>
  <c r="Q44" i="1"/>
  <c r="N63" i="1"/>
  <c r="Q42" i="1"/>
  <c r="N61" i="1"/>
  <c r="N46" i="1"/>
  <c r="N36" i="1"/>
  <c r="Q33" i="1"/>
  <c r="R33" i="1" s="1"/>
  <c r="T33" i="1" s="1"/>
  <c r="T55" i="1" s="1"/>
  <c r="Q35" i="1"/>
  <c r="R35" i="1" s="1"/>
  <c r="T35" i="1" s="1"/>
  <c r="T57" i="1" s="1"/>
  <c r="Q32" i="1"/>
  <c r="R32" i="1" s="1"/>
  <c r="T32" i="1" s="1"/>
  <c r="T54" i="1" s="1"/>
  <c r="Q29" i="1"/>
  <c r="Q31" i="1"/>
  <c r="R31" i="1" s="1"/>
  <c r="T31" i="1" s="1"/>
  <c r="T53" i="1" s="1"/>
  <c r="Q34" i="1"/>
  <c r="R34" i="1" s="1"/>
  <c r="T34" i="1" s="1"/>
  <c r="T56" i="1" s="1"/>
  <c r="Q30" i="1"/>
  <c r="R30" i="1" s="1"/>
  <c r="T30" i="1" s="1"/>
  <c r="T52" i="1" s="1"/>
  <c r="N66" i="1" l="1"/>
  <c r="R29" i="1"/>
  <c r="Q36" i="1"/>
  <c r="R44" i="1"/>
  <c r="T44" i="1" s="1"/>
  <c r="T63" i="1" s="1"/>
  <c r="R42" i="1"/>
  <c r="T42" i="1" s="1"/>
  <c r="T61" i="1" s="1"/>
  <c r="R43" i="1"/>
  <c r="T43" i="1" s="1"/>
  <c r="T62" i="1" s="1"/>
  <c r="Q46" i="1"/>
  <c r="R41" i="1"/>
  <c r="T41" i="1" s="1"/>
  <c r="T60" i="1" s="1"/>
  <c r="R40" i="1"/>
  <c r="T40" i="1" s="1"/>
  <c r="T59" i="1" s="1"/>
  <c r="Q66" i="1" l="1"/>
  <c r="T29" i="1"/>
  <c r="R36" i="1"/>
  <c r="R46" i="1"/>
  <c r="T46" i="1"/>
  <c r="T36" i="1" l="1"/>
  <c r="T66" i="1" s="1"/>
  <c r="T51" i="1"/>
  <c r="R66" i="1"/>
  <c r="V39" i="1" l="1"/>
  <c r="V34" i="1"/>
  <c r="V44" i="1"/>
  <c r="AD21" i="1"/>
  <c r="Y30" i="1" s="1"/>
  <c r="Z30" i="1" s="1"/>
  <c r="AB30" i="1" s="1"/>
  <c r="AB52" i="1" s="1"/>
  <c r="V64" i="1"/>
  <c r="V54" i="1"/>
  <c r="V55" i="1"/>
  <c r="V52" i="1"/>
  <c r="V57" i="1"/>
  <c r="V58" i="1"/>
  <c r="V56" i="1"/>
  <c r="V53" i="1"/>
  <c r="V59" i="1"/>
  <c r="V61" i="1"/>
  <c r="V60" i="1"/>
  <c r="V63" i="1"/>
  <c r="V62" i="1"/>
  <c r="V51" i="1"/>
  <c r="V31" i="1"/>
  <c r="V29" i="1"/>
  <c r="V32" i="1"/>
  <c r="V43" i="1"/>
  <c r="V41" i="1"/>
  <c r="V42" i="1"/>
  <c r="V35" i="1"/>
  <c r="V33" i="1"/>
  <c r="Z42" i="1"/>
  <c r="AB42" i="1" s="1"/>
  <c r="AB61" i="1" s="1"/>
  <c r="V40" i="1"/>
  <c r="Z43" i="1"/>
  <c r="AB43" i="1" s="1"/>
  <c r="AB62" i="1" s="1"/>
  <c r="V45" i="1"/>
  <c r="V30" i="1"/>
  <c r="Y29" i="1"/>
  <c r="Z29" i="1" s="1"/>
  <c r="Y35" i="1"/>
  <c r="Z35" i="1" s="1"/>
  <c r="AB35" i="1" s="1"/>
  <c r="AB57" i="1" s="1"/>
  <c r="Y34" i="1"/>
  <c r="Z34" i="1" s="1"/>
  <c r="AB34" i="1" s="1"/>
  <c r="AB56" i="1" s="1"/>
  <c r="Y32" i="1"/>
  <c r="Z32" i="1" s="1"/>
  <c r="AB32" i="1" s="1"/>
  <c r="AB54" i="1" s="1"/>
  <c r="Y33" i="1" l="1"/>
  <c r="Z33" i="1" s="1"/>
  <c r="AB33" i="1" s="1"/>
  <c r="AB55" i="1" s="1"/>
  <c r="Y31" i="1"/>
  <c r="Z31" i="1" s="1"/>
  <c r="AB31" i="1" s="1"/>
  <c r="AB53" i="1" s="1"/>
  <c r="V46" i="1"/>
  <c r="V36" i="1"/>
  <c r="AB29" i="1"/>
  <c r="AB51" i="1" s="1"/>
  <c r="Z36" i="1" l="1"/>
  <c r="Y36" i="1"/>
  <c r="V66" i="1"/>
  <c r="AB36" i="1"/>
  <c r="Z39" i="1"/>
  <c r="AB39" i="1" s="1"/>
  <c r="AB58" i="1" s="1"/>
  <c r="Z41" i="1"/>
  <c r="AB41" i="1" s="1"/>
  <c r="AB60" i="1" s="1"/>
  <c r="Z40" i="1"/>
  <c r="AB40" i="1" s="1"/>
  <c r="AB59" i="1" s="1"/>
  <c r="Y46" i="1"/>
  <c r="Y66" i="1" s="1"/>
  <c r="Z44" i="1"/>
  <c r="AB44" i="1" s="1"/>
  <c r="AB63" i="1" s="1"/>
  <c r="Z45" i="1"/>
  <c r="AB45" i="1" s="1"/>
  <c r="AB64" i="1" s="1"/>
  <c r="Z46" i="1" l="1"/>
  <c r="Z66" i="1" s="1"/>
  <c r="AB46" i="1"/>
  <c r="AB66" i="1" s="1"/>
  <c r="AD55" i="1" l="1"/>
  <c r="AD53" i="1"/>
  <c r="AD54" i="1"/>
  <c r="AD56" i="1"/>
  <c r="AD61" i="1"/>
  <c r="AD62" i="1"/>
  <c r="AD57" i="1"/>
  <c r="AD52" i="1"/>
  <c r="AD51" i="1"/>
  <c r="AD64" i="1"/>
  <c r="AD58" i="1"/>
  <c r="AD59" i="1"/>
  <c r="AD60" i="1"/>
  <c r="AD63" i="1"/>
  <c r="AD39" i="1"/>
  <c r="AD29" i="1" l="1"/>
  <c r="AD30" i="1"/>
  <c r="AD31" i="1"/>
  <c r="AD45" i="1"/>
  <c r="AD33" i="1"/>
  <c r="AD32" i="1"/>
  <c r="AD35" i="1"/>
  <c r="AD44" i="1"/>
  <c r="AD40" i="1"/>
  <c r="AD34" i="1"/>
  <c r="AD41" i="1"/>
  <c r="AD42" i="1"/>
  <c r="AD43" i="1"/>
  <c r="AD46" i="1" l="1"/>
  <c r="AD36" i="1"/>
  <c r="AD66" i="1" l="1"/>
</calcChain>
</file>

<file path=xl/sharedStrings.xml><?xml version="1.0" encoding="utf-8"?>
<sst xmlns="http://schemas.openxmlformats.org/spreadsheetml/2006/main" count="120" uniqueCount="43">
  <si>
    <t>Founding Structure</t>
  </si>
  <si>
    <t>Date</t>
  </si>
  <si>
    <t>Pre-Money-Valuation</t>
  </si>
  <si>
    <t>Fresh Money</t>
  </si>
  <si>
    <t>Post-Money-Valuation</t>
  </si>
  <si>
    <t>Founders</t>
  </si>
  <si>
    <t>Founder 1</t>
  </si>
  <si>
    <t>Founder 2</t>
  </si>
  <si>
    <t>Founder 3</t>
  </si>
  <si>
    <t>Founder 4</t>
  </si>
  <si>
    <t>Founder 5</t>
  </si>
  <si>
    <t>Founder 6</t>
  </si>
  <si>
    <t>Sum</t>
  </si>
  <si>
    <t>Investors</t>
  </si>
  <si>
    <t>Investor 1</t>
  </si>
  <si>
    <t>Investor 2</t>
  </si>
  <si>
    <t>Investor 3</t>
  </si>
  <si>
    <t>Investor 4</t>
  </si>
  <si>
    <t>Investor 5</t>
  </si>
  <si>
    <t>Investor 6</t>
  </si>
  <si>
    <t>Investment</t>
  </si>
  <si>
    <t>Shares</t>
  </si>
  <si>
    <t>Distribution in %</t>
  </si>
  <si>
    <t>in EUR</t>
  </si>
  <si>
    <t>Founder 7</t>
  </si>
  <si>
    <t>Investor 7</t>
  </si>
  <si>
    <t>Phase I - Founding</t>
  </si>
  <si>
    <t>New Shares</t>
  </si>
  <si>
    <t>Total Shares before Secondaries</t>
  </si>
  <si>
    <t>Secondaries</t>
  </si>
  <si>
    <t>Total Shares</t>
  </si>
  <si>
    <t>Phase II - Pre-Seed Investment</t>
  </si>
  <si>
    <t>Phase III - Seed Investment</t>
  </si>
  <si>
    <t>Distribution in % (Plan)</t>
  </si>
  <si>
    <t>Distribution in % (Act.)</t>
  </si>
  <si>
    <t>Price per Share</t>
  </si>
  <si>
    <t>Price per Share (Typical: 1,00 EUR)</t>
  </si>
  <si>
    <t>Diese Zellen können ausgefüllt werden (insbesondere Eingaben bei Pre-Money-Valuation und Investment sind erforderlich)</t>
  </si>
  <si>
    <t>Diese Zellen werden automatisch berechnet und sollten nicht verändert werden</t>
  </si>
  <si>
    <t>Phase IV - Series A</t>
  </si>
  <si>
    <t>Captable Overview</t>
  </si>
  <si>
    <t>Share Capital at incorporation</t>
  </si>
  <si>
    <t>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</si>
</sst>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\ _€_-;\-* #,##0\ _€_-;_-* &quot;-&quot;\ _€_-;_-@_-"/>
    <numFmt numFmtId="164" formatCode="0.0%"/>
    <numFmt numFmtId="165" formatCode="_-* #,##0.00\ _€_-;\-* #,##0.00\ _€_-;_-* &quot;-&quot;\ _€_-;_-@_-"/>
    <numFmt numFmtId="166" formatCode="0.0000%"/>
    <numFmt numFmtId="167" formatCode="0.00000%"/>
    <numFmt numFmtId="168" formatCode="_-* #,##0.0000\ _€_-;\-* #,##0.0000\ _€_-;_-* &quot;-&quot;??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b/>
      <sz val="18"/>
      <color theme="0"/>
      <name val="Arial Narrow"/>
      <family val="2"/>
    </font>
    <font>
      <b/>
      <sz val="18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0"/>
      <name val="Arial Narrow"/>
      <family val="2"/>
    </font>
    <font>
      <sz val="11"/>
      <color theme="0" tint="-0.3499862666707357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537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1" fontId="1" fillId="2" borderId="0" xfId="0" applyNumberFormat="1" applyFont="1" applyFill="1" applyBorder="1"/>
    <xf numFmtId="0" fontId="1" fillId="0" borderId="0" xfId="0" applyFont="1" applyFill="1"/>
    <xf numFmtId="0" fontId="1" fillId="7" borderId="0" xfId="0" applyFont="1" applyFill="1"/>
    <xf numFmtId="0" fontId="1" fillId="8" borderId="0" xfId="0" applyFont="1" applyFill="1"/>
    <xf numFmtId="0" fontId="2" fillId="3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7" fillId="2" borderId="0" xfId="0" applyFont="1" applyFill="1" applyBorder="1"/>
    <xf numFmtId="0" fontId="1" fillId="3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Protection="1">
      <protection locked="0"/>
    </xf>
    <xf numFmtId="41" fontId="1" fillId="4" borderId="0" xfId="0" applyNumberFormat="1" applyFont="1" applyFill="1" applyBorder="1"/>
    <xf numFmtId="41" fontId="1" fillId="6" borderId="0" xfId="0" applyNumberFormat="1" applyFont="1" applyFill="1" applyBorder="1" applyProtection="1">
      <protection locked="0"/>
    </xf>
    <xf numFmtId="166" fontId="1" fillId="4" borderId="0" xfId="0" applyNumberFormat="1" applyFont="1" applyFill="1" applyBorder="1"/>
    <xf numFmtId="166" fontId="1" fillId="2" borderId="0" xfId="0" applyNumberFormat="1" applyFont="1" applyFill="1" applyBorder="1"/>
    <xf numFmtId="168" fontId="1" fillId="2" borderId="0" xfId="0" applyNumberFormat="1" applyFont="1" applyFill="1" applyBorder="1"/>
    <xf numFmtId="166" fontId="1" fillId="4" borderId="0" xfId="0" applyNumberFormat="1" applyFont="1" applyFill="1" applyBorder="1" applyProtection="1">
      <protection locked="0"/>
    </xf>
    <xf numFmtId="41" fontId="1" fillId="9" borderId="0" xfId="0" applyNumberFormat="1" applyFont="1" applyFill="1" applyBorder="1"/>
    <xf numFmtId="41" fontId="1" fillId="4" borderId="0" xfId="0" applyNumberFormat="1" applyFont="1" applyFill="1" applyBorder="1" applyProtection="1">
      <protection locked="0"/>
    </xf>
    <xf numFmtId="0" fontId="1" fillId="10" borderId="0" xfId="0" applyFont="1" applyFill="1" applyBorder="1"/>
    <xf numFmtId="166" fontId="1" fillId="9" borderId="0" xfId="0" applyNumberFormat="1" applyFont="1" applyFill="1" applyBorder="1"/>
    <xf numFmtId="166" fontId="1" fillId="9" borderId="0" xfId="0" applyNumberFormat="1" applyFont="1" applyFill="1" applyBorder="1" applyProtection="1">
      <protection locked="0"/>
    </xf>
    <xf numFmtId="41" fontId="2" fillId="3" borderId="0" xfId="0" applyNumberFormat="1" applyFont="1" applyFill="1" applyBorder="1"/>
    <xf numFmtId="10" fontId="2" fillId="3" borderId="0" xfId="0" applyNumberFormat="1" applyFont="1" applyFill="1" applyBorder="1"/>
    <xf numFmtId="41" fontId="2" fillId="10" borderId="0" xfId="0" applyNumberFormat="1" applyFont="1" applyFill="1" applyBorder="1"/>
    <xf numFmtId="10" fontId="2" fillId="10" borderId="0" xfId="0" applyNumberFormat="1" applyFont="1" applyFill="1" applyBorder="1"/>
    <xf numFmtId="0" fontId="9" fillId="2" borderId="0" xfId="0" applyFont="1" applyFill="1" applyBorder="1"/>
    <xf numFmtId="0" fontId="1" fillId="2" borderId="1" xfId="0" applyFont="1" applyFill="1" applyBorder="1"/>
    <xf numFmtId="0" fontId="2" fillId="3" borderId="4" xfId="0" applyFont="1" applyFill="1" applyBorder="1"/>
    <xf numFmtId="0" fontId="2" fillId="3" borderId="5" xfId="0" applyFont="1" applyFill="1" applyBorder="1" applyAlignment="1">
      <alignment horizontal="left"/>
    </xf>
    <xf numFmtId="0" fontId="6" fillId="2" borderId="4" xfId="0" applyFont="1" applyFill="1" applyBorder="1"/>
    <xf numFmtId="14" fontId="7" fillId="6" borderId="5" xfId="0" applyNumberFormat="1" applyFont="1" applyFill="1" applyBorder="1" applyAlignment="1" applyProtection="1">
      <alignment horizontal="right"/>
      <protection locked="0"/>
    </xf>
    <xf numFmtId="14" fontId="7" fillId="2" borderId="5" xfId="0" applyNumberFormat="1" applyFont="1" applyFill="1" applyBorder="1" applyAlignment="1">
      <alignment horizontal="center"/>
    </xf>
    <xf numFmtId="41" fontId="7" fillId="6" borderId="5" xfId="0" applyNumberFormat="1" applyFont="1" applyFill="1" applyBorder="1" applyAlignment="1" applyProtection="1">
      <alignment horizontal="right"/>
      <protection locked="0"/>
    </xf>
    <xf numFmtId="41" fontId="7" fillId="2" borderId="5" xfId="0" applyNumberFormat="1" applyFont="1" applyFill="1" applyBorder="1" applyAlignment="1">
      <alignment horizontal="right"/>
    </xf>
    <xf numFmtId="165" fontId="7" fillId="4" borderId="5" xfId="0" applyNumberFormat="1" applyFont="1" applyFill="1" applyBorder="1"/>
    <xf numFmtId="41" fontId="7" fillId="4" borderId="5" xfId="0" applyNumberFormat="1" applyFont="1" applyFill="1" applyBorder="1"/>
    <xf numFmtId="41" fontId="7" fillId="2" borderId="5" xfId="0" applyNumberFormat="1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1" fillId="3" borderId="5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166" fontId="1" fillId="9" borderId="5" xfId="0" applyNumberFormat="1" applyFont="1" applyFill="1" applyBorder="1"/>
    <xf numFmtId="0" fontId="1" fillId="2" borderId="4" xfId="0" applyFont="1" applyFill="1" applyBorder="1" applyAlignment="1">
      <alignment horizontal="center"/>
    </xf>
    <xf numFmtId="167" fontId="1" fillId="9" borderId="5" xfId="0" applyNumberFormat="1" applyFont="1" applyFill="1" applyBorder="1"/>
    <xf numFmtId="0" fontId="3" fillId="2" borderId="4" xfId="0" applyFont="1" applyFill="1" applyBorder="1"/>
    <xf numFmtId="164" fontId="1" fillId="2" borderId="5" xfId="0" applyNumberFormat="1" applyFont="1" applyFill="1" applyBorder="1"/>
    <xf numFmtId="166" fontId="1" fillId="4" borderId="5" xfId="0" applyNumberFormat="1" applyFont="1" applyFill="1" applyBorder="1"/>
    <xf numFmtId="167" fontId="1" fillId="4" borderId="5" xfId="0" applyNumberFormat="1" applyFont="1" applyFill="1" applyBorder="1"/>
    <xf numFmtId="41" fontId="1" fillId="9" borderId="1" xfId="0" applyNumberFormat="1" applyFont="1" applyFill="1" applyBorder="1"/>
    <xf numFmtId="166" fontId="1" fillId="9" borderId="1" xfId="0" applyNumberFormat="1" applyFont="1" applyFill="1" applyBorder="1"/>
    <xf numFmtId="166" fontId="1" fillId="9" borderId="3" xfId="0" applyNumberFormat="1" applyFont="1" applyFill="1" applyBorder="1"/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1" fillId="2" borderId="6" xfId="0" applyFont="1" applyFill="1" applyBorder="1"/>
    <xf numFmtId="0" fontId="2" fillId="10" borderId="0" xfId="0" applyFont="1" applyFill="1" applyBorder="1"/>
    <xf numFmtId="0" fontId="10" fillId="5" borderId="2" xfId="0" applyFont="1" applyFill="1" applyBorder="1"/>
    <xf numFmtId="0" fontId="1" fillId="10" borderId="4" xfId="0" applyFont="1" applyFill="1" applyBorder="1"/>
    <xf numFmtId="165" fontId="7" fillId="6" borderId="5" xfId="0" applyNumberFormat="1" applyFont="1" applyFill="1" applyBorder="1" applyProtection="1">
      <protection locked="0"/>
    </xf>
    <xf numFmtId="41" fontId="7" fillId="6" borderId="5" xfId="0" applyNumberFormat="1" applyFont="1" applyFill="1" applyBorder="1" applyProtection="1">
      <protection locked="0"/>
    </xf>
    <xf numFmtId="0" fontId="1" fillId="6" borderId="4" xfId="0" applyFont="1" applyFill="1" applyBorder="1" applyProtection="1">
      <protection locked="0"/>
    </xf>
    <xf numFmtId="167" fontId="1" fillId="6" borderId="5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left"/>
    </xf>
    <xf numFmtId="167" fontId="1" fillId="9" borderId="3" xfId="0" applyNumberFormat="1" applyFont="1" applyFill="1" applyBorder="1"/>
    <xf numFmtId="164" fontId="1" fillId="9" borderId="5" xfId="0" applyNumberFormat="1" applyFont="1" applyFill="1" applyBorder="1" applyProtection="1">
      <protection locked="0"/>
    </xf>
    <xf numFmtId="0" fontId="3" fillId="2" borderId="2" xfId="0" applyFont="1" applyFill="1" applyBorder="1"/>
    <xf numFmtId="164" fontId="1" fillId="9" borderId="3" xfId="0" applyNumberFormat="1" applyFont="1" applyFill="1" applyBorder="1"/>
    <xf numFmtId="0" fontId="1" fillId="4" borderId="4" xfId="0" applyFont="1" applyFill="1" applyBorder="1" applyProtection="1">
      <protection locked="0"/>
    </xf>
    <xf numFmtId="167" fontId="1" fillId="4" borderId="5" xfId="0" applyNumberFormat="1" applyFont="1" applyFill="1" applyBorder="1" applyProtection="1">
      <protection locked="0"/>
    </xf>
    <xf numFmtId="164" fontId="1" fillId="4" borderId="5" xfId="0" applyNumberFormat="1" applyFont="1" applyFill="1" applyBorder="1" applyProtection="1">
      <protection locked="0"/>
    </xf>
    <xf numFmtId="0" fontId="1" fillId="4" borderId="6" xfId="0" applyFont="1" applyFill="1" applyBorder="1" applyProtection="1">
      <protection locked="0"/>
    </xf>
    <xf numFmtId="41" fontId="1" fillId="4" borderId="7" xfId="0" applyNumberFormat="1" applyFont="1" applyFill="1" applyBorder="1"/>
    <xf numFmtId="164" fontId="1" fillId="4" borderId="8" xfId="0" applyNumberFormat="1" applyFont="1" applyFill="1" applyBorder="1" applyProtection="1">
      <protection locked="0"/>
    </xf>
    <xf numFmtId="0" fontId="1" fillId="2" borderId="2" xfId="0" applyFont="1" applyFill="1" applyBorder="1"/>
    <xf numFmtId="41" fontId="1" fillId="6" borderId="4" xfId="0" applyNumberFormat="1" applyFont="1" applyFill="1" applyBorder="1" applyProtection="1">
      <protection locked="0"/>
    </xf>
    <xf numFmtId="41" fontId="1" fillId="9" borderId="2" xfId="0" applyNumberFormat="1" applyFont="1" applyFill="1" applyBorder="1"/>
    <xf numFmtId="41" fontId="1" fillId="2" borderId="4" xfId="0" applyNumberFormat="1" applyFont="1" applyFill="1" applyBorder="1"/>
    <xf numFmtId="166" fontId="1" fillId="2" borderId="5" xfId="0" applyNumberFormat="1" applyFont="1" applyFill="1" applyBorder="1"/>
    <xf numFmtId="41" fontId="1" fillId="4" borderId="4" xfId="0" applyNumberFormat="1" applyFont="1" applyFill="1" applyBorder="1"/>
    <xf numFmtId="41" fontId="1" fillId="4" borderId="6" xfId="0" applyNumberFormat="1" applyFont="1" applyFill="1" applyBorder="1"/>
    <xf numFmtId="41" fontId="1" fillId="4" borderId="7" xfId="0" applyNumberFormat="1" applyFont="1" applyFill="1" applyBorder="1" applyProtection="1">
      <protection locked="0"/>
    </xf>
    <xf numFmtId="166" fontId="1" fillId="4" borderId="7" xfId="0" applyNumberFormat="1" applyFont="1" applyFill="1" applyBorder="1" applyProtection="1">
      <protection locked="0"/>
    </xf>
    <xf numFmtId="166" fontId="1" fillId="4" borderId="8" xfId="0" applyNumberFormat="1" applyFont="1" applyFill="1" applyBorder="1"/>
    <xf numFmtId="41" fontId="1" fillId="4" borderId="4" xfId="0" applyNumberFormat="1" applyFont="1" applyFill="1" applyBorder="1" applyProtection="1">
      <protection locked="0"/>
    </xf>
    <xf numFmtId="41" fontId="1" fillId="4" borderId="6" xfId="0" applyNumberFormat="1" applyFont="1" applyFill="1" applyBorder="1" applyProtection="1">
      <protection locked="0"/>
    </xf>
    <xf numFmtId="167" fontId="1" fillId="4" borderId="8" xfId="0" applyNumberFormat="1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8" fillId="2" borderId="0" xfId="0" applyFont="1" applyFill="1" applyAlignment="1">
      <alignment horizontal="left" vertical="center"/>
    </xf>
    <xf numFmtId="0" fontId="4" fillId="5" borderId="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2537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169884</xdr:rowOff>
    </xdr:from>
    <xdr:to>
      <xdr:col>5</xdr:col>
      <xdr:colOff>545963</xdr:colOff>
      <xdr:row>11</xdr:row>
      <xdr:rowOff>76200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5080" y="344055"/>
          <a:ext cx="5319349" cy="1648031"/>
        </a:xfrm>
        <a:prstGeom prst="rect">
          <a:avLst/>
        </a:prstGeom>
      </xdr:spPr>
    </xdr:pic>
    <xdr:clientData/>
  </xdr:twoCellAnchor>
  <xdr:twoCellAnchor>
    <xdr:from>
      <xdr:col>6</xdr:col>
      <xdr:colOff>1001486</xdr:colOff>
      <xdr:row>1</xdr:row>
      <xdr:rowOff>120576</xdr:rowOff>
    </xdr:from>
    <xdr:to>
      <xdr:col>13</xdr:col>
      <xdr:colOff>1228163</xdr:colOff>
      <xdr:row>9</xdr:row>
      <xdr:rowOff>152400</xdr:rowOff>
    </xdr:to>
    <xdr:sp macro="" textlink="">
      <xdr:nvSpPr>
        <xdr:cNvPr id="3" name="Textfeld 2"/>
        <xdr:cNvSpPr txBox="1"/>
      </xdr:nvSpPr>
      <xdr:spPr>
        <a:xfrm>
          <a:off x="9383486" y="294747"/>
          <a:ext cx="8761077" cy="14251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DE" sz="1600" b="1">
              <a:latin typeface="Arial" panose="020B0604020202020204" pitchFamily="34" charset="0"/>
              <a:cs typeface="Arial" panose="020B0604020202020204" pitchFamily="34" charset="0"/>
            </a:rPr>
            <a:t>Cap Table</a:t>
          </a:r>
          <a:r>
            <a:rPr lang="de-DE" sz="1600" b="1" baseline="0">
              <a:latin typeface="Arial" panose="020B0604020202020204" pitchFamily="34" charset="0"/>
              <a:cs typeface="Arial" panose="020B0604020202020204" pitchFamily="34" charset="0"/>
            </a:rPr>
            <a:t> für Start-Up Finanzierungsrunden</a:t>
          </a:r>
        </a:p>
        <a:p>
          <a:pPr algn="l"/>
          <a:endParaRPr lang="de-DE" sz="105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050" b="0" baseline="0">
              <a:latin typeface="Arial" panose="020B0604020202020204" pitchFamily="34" charset="0"/>
              <a:cs typeface="Arial" panose="020B0604020202020204" pitchFamily="34" charset="0"/>
            </a:rPr>
            <a:t>Diese Vorlage berechnet automatisch die Beteiligungsverhältnisse im Kontext einer Start-Up Finanzierung. </a:t>
          </a:r>
        </a:p>
        <a:p>
          <a:pPr algn="l"/>
          <a:r>
            <a:rPr lang="de-DE" sz="1050" b="0" baseline="0">
              <a:latin typeface="Arial" panose="020B0604020202020204" pitchFamily="34" charset="0"/>
              <a:cs typeface="Arial" panose="020B0604020202020204" pitchFamily="34" charset="0"/>
            </a:rPr>
            <a:t>VSOP und Optionen sind nicht abgebildet.</a:t>
          </a:r>
        </a:p>
        <a:p>
          <a:pPr algn="l"/>
          <a:endParaRPr lang="de-DE" sz="900" i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900" i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900" b="1" i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900" b="1" i="0" baseline="0">
              <a:latin typeface="Arial" panose="020B0604020202020204" pitchFamily="34" charset="0"/>
              <a:cs typeface="Arial" panose="020B0604020202020204" pitchFamily="34" charset="0"/>
            </a:rPr>
            <a:t>Anleitung: </a:t>
          </a:r>
          <a:endParaRPr lang="de-DE" sz="900" b="1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10885</xdr:colOff>
      <xdr:row>3</xdr:row>
      <xdr:rowOff>119742</xdr:rowOff>
    </xdr:from>
    <xdr:to>
      <xdr:col>21</xdr:col>
      <xdr:colOff>1393370</xdr:colOff>
      <xdr:row>12</xdr:row>
      <xdr:rowOff>163285</xdr:rowOff>
    </xdr:to>
    <xdr:sp macro="" textlink="">
      <xdr:nvSpPr>
        <xdr:cNvPr id="4" name="Textfeld 3"/>
        <xdr:cNvSpPr txBox="1"/>
      </xdr:nvSpPr>
      <xdr:spPr>
        <a:xfrm>
          <a:off x="18788742" y="642256"/>
          <a:ext cx="8534399" cy="16110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de-DE" sz="11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HINWEIS: </a:t>
          </a:r>
          <a:r>
            <a:rPr lang="de-DE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Dieses kostenlose Muster  ersetzt nicht eine auf den Einzelfall bezogene detaillierte rechtliche und / oder steuerliche Beratung. Bitte überpüfen Sie stets die verwendeten Formeln selbst.</a:t>
          </a:r>
          <a:endParaRPr lang="de-DE">
            <a:effectLst/>
          </a:endParaRPr>
        </a:p>
        <a:p>
          <a:pPr algn="l"/>
          <a:endParaRPr lang="de-DE" sz="110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de-DE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Bitte haben Sie Verständnis dafür, dass Wirth Schmies und Partner mbB keinerlei Haftung übernimmt. Bei Fragen stehen wir gerne zur Verfügung unter </a:t>
          </a:r>
          <a:r>
            <a:rPr lang="de-DE" sz="1100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post@ws-partner.de</a:t>
          </a:r>
          <a:endParaRPr lang="de-DE">
            <a:effectLst/>
          </a:endParaRP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AE66"/>
  <sheetViews>
    <sheetView tabSelected="1" topLeftCell="A13" zoomScale="55" zoomScaleNormal="55" workbookViewId="0">
      <pane xSplit="2" topLeftCell="C1" activePane="topRight" state="frozen"/>
      <selection activeCell="A26" sqref="A26"/>
      <selection pane="topRight" activeCell="B42" sqref="B42"/>
    </sheetView>
  </sheetViews>
  <sheetFormatPr baseColWidth="10" defaultColWidth="9.109375" defaultRowHeight="13.8" outlineLevelCol="1" x14ac:dyDescent="0.25"/>
  <cols>
    <col min="1" max="1" width="9.109375" style="1"/>
    <col min="2" max="2" width="17.33203125" style="1" customWidth="1"/>
    <col min="3" max="3" width="3.88671875" style="1" customWidth="1"/>
    <col min="4" max="4" width="12.33203125" style="1" customWidth="1"/>
    <col min="5" max="5" width="57.33203125" style="1" customWidth="1"/>
    <col min="6" max="6" width="28.44140625" style="1" customWidth="1"/>
    <col min="7" max="7" width="9.109375" style="1" customWidth="1"/>
    <col min="8" max="8" width="17.88671875" style="1" customWidth="1"/>
    <col min="9" max="9" width="17.6640625" style="1" customWidth="1"/>
    <col min="10" max="10" width="19.88671875" style="1" customWidth="1"/>
    <col min="11" max="12" width="16.6640625" style="1" customWidth="1"/>
    <col min="13" max="13" width="19.88671875" style="1" customWidth="1"/>
    <col min="14" max="14" width="18.109375" style="1" bestFit="1" customWidth="1"/>
    <col min="15" max="15" width="9.109375" style="1"/>
    <col min="16" max="16" width="21.33203125" style="1" bestFit="1" customWidth="1"/>
    <col min="17" max="17" width="11" style="1" bestFit="1" customWidth="1"/>
    <col min="18" max="18" width="20.33203125" style="1" customWidth="1"/>
    <col min="19" max="19" width="11.88671875" style="1" customWidth="1"/>
    <col min="20" max="20" width="11.88671875" style="1" bestFit="1" customWidth="1"/>
    <col min="21" max="21" width="21.33203125" style="1" bestFit="1" customWidth="1"/>
    <col min="22" max="22" width="20.5546875" style="1" bestFit="1" customWidth="1"/>
    <col min="23" max="23" width="9.109375" style="1"/>
    <col min="24" max="24" width="21.33203125" style="1" customWidth="1" outlineLevel="1"/>
    <col min="25" max="25" width="11" style="1" customWidth="1" outlineLevel="1"/>
    <col min="26" max="26" width="18" style="1" customWidth="1" outlineLevel="1"/>
    <col min="27" max="27" width="11.88671875" style="1" customWidth="1" outlineLevel="1"/>
    <col min="28" max="28" width="11.88671875" style="1" bestFit="1" customWidth="1" outlineLevel="1"/>
    <col min="29" max="29" width="21.33203125" style="1" bestFit="1" customWidth="1" outlineLevel="1"/>
    <col min="30" max="30" width="19.5546875" style="1" customWidth="1" outlineLevel="1"/>
    <col min="31" max="31" width="9.109375" style="1" customWidth="1" outlineLevel="1"/>
    <col min="32" max="16384" width="9.109375" style="1"/>
  </cols>
  <sheetData>
    <row r="8" spans="2:30" x14ac:dyDescent="0.25">
      <c r="D8" s="96"/>
      <c r="E8" s="96"/>
      <c r="F8" s="96"/>
      <c r="G8" s="96"/>
      <c r="H8" s="96"/>
      <c r="I8" s="96"/>
      <c r="J8" s="96"/>
    </row>
    <row r="9" spans="2:30" x14ac:dyDescent="0.25">
      <c r="D9" s="96"/>
      <c r="E9" s="96"/>
      <c r="F9" s="96"/>
      <c r="G9" s="96"/>
      <c r="H9" s="96"/>
      <c r="I9" s="96"/>
      <c r="J9" s="96"/>
    </row>
    <row r="10" spans="2:30" x14ac:dyDescent="0.25">
      <c r="D10" s="96"/>
      <c r="E10" s="96"/>
      <c r="F10" s="96"/>
      <c r="G10" s="96"/>
      <c r="H10" s="96"/>
      <c r="I10" s="96"/>
      <c r="J10" s="96"/>
    </row>
    <row r="11" spans="2:30" x14ac:dyDescent="0.25">
      <c r="H11" s="5"/>
      <c r="I11" s="1" t="s">
        <v>37</v>
      </c>
    </row>
    <row r="12" spans="2:30" x14ac:dyDescent="0.25">
      <c r="H12" s="6"/>
      <c r="I12" s="1" t="s">
        <v>38</v>
      </c>
    </row>
    <row r="13" spans="2:30" x14ac:dyDescent="0.25">
      <c r="C13" s="4"/>
    </row>
    <row r="15" spans="2:30" ht="23.4" x14ac:dyDescent="0.45">
      <c r="B15" s="62"/>
      <c r="C15" s="97" t="s">
        <v>26</v>
      </c>
      <c r="D15" s="98"/>
      <c r="E15" s="98"/>
      <c r="F15" s="99"/>
      <c r="G15" s="9"/>
      <c r="H15" s="97" t="s">
        <v>31</v>
      </c>
      <c r="I15" s="100"/>
      <c r="J15" s="100"/>
      <c r="K15" s="100"/>
      <c r="L15" s="100"/>
      <c r="M15" s="100"/>
      <c r="N15" s="101"/>
      <c r="O15" s="9"/>
      <c r="P15" s="97" t="s">
        <v>32</v>
      </c>
      <c r="Q15" s="100"/>
      <c r="R15" s="100"/>
      <c r="S15" s="100"/>
      <c r="T15" s="100"/>
      <c r="U15" s="100"/>
      <c r="V15" s="101"/>
      <c r="W15" s="9"/>
      <c r="X15" s="97" t="s">
        <v>39</v>
      </c>
      <c r="Y15" s="100"/>
      <c r="Z15" s="100"/>
      <c r="AA15" s="100"/>
      <c r="AB15" s="100"/>
      <c r="AC15" s="100"/>
      <c r="AD15" s="101"/>
    </row>
    <row r="16" spans="2:30" x14ac:dyDescent="0.25">
      <c r="B16" s="63"/>
      <c r="C16" s="63"/>
      <c r="D16" s="61" t="s">
        <v>23</v>
      </c>
      <c r="E16" s="7"/>
      <c r="F16" s="32" t="s">
        <v>0</v>
      </c>
      <c r="G16" s="8"/>
      <c r="H16" s="31" t="s">
        <v>23</v>
      </c>
      <c r="I16" s="7"/>
      <c r="J16" s="7"/>
      <c r="K16" s="7"/>
      <c r="L16" s="7"/>
      <c r="M16" s="7"/>
      <c r="N16" s="32" t="s">
        <v>0</v>
      </c>
      <c r="O16" s="8"/>
      <c r="P16" s="31" t="s">
        <v>23</v>
      </c>
      <c r="Q16" s="7"/>
      <c r="R16" s="7"/>
      <c r="S16" s="7"/>
      <c r="T16" s="7"/>
      <c r="U16" s="7"/>
      <c r="V16" s="32" t="s">
        <v>0</v>
      </c>
      <c r="W16" s="9"/>
      <c r="X16" s="31" t="s">
        <v>23</v>
      </c>
      <c r="Y16" s="7"/>
      <c r="Z16" s="7"/>
      <c r="AA16" s="7"/>
      <c r="AB16" s="7"/>
      <c r="AC16" s="7"/>
      <c r="AD16" s="32" t="s">
        <v>0</v>
      </c>
    </row>
    <row r="17" spans="2:30" ht="15.6" x14ac:dyDescent="0.3">
      <c r="B17" s="44"/>
      <c r="C17" s="33" t="s">
        <v>1</v>
      </c>
      <c r="D17" s="10"/>
      <c r="E17" s="10"/>
      <c r="F17" s="34">
        <v>43678</v>
      </c>
      <c r="G17" s="10"/>
      <c r="H17" s="33" t="s">
        <v>1</v>
      </c>
      <c r="I17" s="10"/>
      <c r="J17" s="10"/>
      <c r="K17" s="10"/>
      <c r="L17" s="10"/>
      <c r="M17" s="10"/>
      <c r="N17" s="34">
        <v>43770</v>
      </c>
      <c r="O17" s="9"/>
      <c r="P17" s="33" t="s">
        <v>1</v>
      </c>
      <c r="Q17" s="10"/>
      <c r="R17" s="10"/>
      <c r="S17" s="10"/>
      <c r="T17" s="10"/>
      <c r="U17" s="10"/>
      <c r="V17" s="34">
        <v>43770</v>
      </c>
      <c r="W17" s="9"/>
      <c r="X17" s="33" t="s">
        <v>1</v>
      </c>
      <c r="Y17" s="10"/>
      <c r="Z17" s="10"/>
      <c r="AA17" s="10"/>
      <c r="AB17" s="10"/>
      <c r="AC17" s="10"/>
      <c r="AD17" s="34">
        <v>43770</v>
      </c>
    </row>
    <row r="18" spans="2:30" ht="15.6" x14ac:dyDescent="0.3">
      <c r="B18" s="44"/>
      <c r="C18" s="33"/>
      <c r="D18" s="10"/>
      <c r="E18" s="10"/>
      <c r="F18" s="35"/>
      <c r="G18" s="10"/>
      <c r="H18" s="33"/>
      <c r="I18" s="10"/>
      <c r="J18" s="10"/>
      <c r="K18" s="10"/>
      <c r="L18" s="10"/>
      <c r="M18" s="10"/>
      <c r="N18" s="35"/>
      <c r="O18" s="9"/>
      <c r="P18" s="33"/>
      <c r="Q18" s="10"/>
      <c r="R18" s="10"/>
      <c r="S18" s="10"/>
      <c r="T18" s="10"/>
      <c r="U18" s="10"/>
      <c r="V18" s="35"/>
      <c r="W18" s="9"/>
      <c r="X18" s="33"/>
      <c r="Y18" s="10"/>
      <c r="Z18" s="10"/>
      <c r="AA18" s="10"/>
      <c r="AB18" s="10"/>
      <c r="AC18" s="10"/>
      <c r="AD18" s="35"/>
    </row>
    <row r="19" spans="2:30" ht="15.75" customHeight="1" x14ac:dyDescent="0.3">
      <c r="B19" s="44"/>
      <c r="C19" s="33" t="s">
        <v>2</v>
      </c>
      <c r="D19" s="10"/>
      <c r="E19" s="10"/>
      <c r="F19" s="40">
        <v>0</v>
      </c>
      <c r="G19" s="10"/>
      <c r="H19" s="33" t="s">
        <v>2</v>
      </c>
      <c r="I19" s="10"/>
      <c r="J19" s="10"/>
      <c r="K19" s="10"/>
      <c r="L19" s="10"/>
      <c r="M19" s="10"/>
      <c r="N19" s="36">
        <v>1000000</v>
      </c>
      <c r="O19" s="9"/>
      <c r="P19" s="33" t="s">
        <v>2</v>
      </c>
      <c r="Q19" s="10"/>
      <c r="R19" s="10"/>
      <c r="S19" s="10"/>
      <c r="T19" s="10"/>
      <c r="U19" s="10"/>
      <c r="V19" s="36">
        <v>10000000</v>
      </c>
      <c r="W19" s="9"/>
      <c r="X19" s="33" t="s">
        <v>2</v>
      </c>
      <c r="Y19" s="10"/>
      <c r="Z19" s="10"/>
      <c r="AA19" s="10"/>
      <c r="AB19" s="10"/>
      <c r="AC19" s="10"/>
      <c r="AD19" s="36">
        <v>15000000</v>
      </c>
    </row>
    <row r="20" spans="2:30" ht="15.75" customHeight="1" x14ac:dyDescent="0.3">
      <c r="B20" s="44"/>
      <c r="C20" s="33"/>
      <c r="D20" s="10"/>
      <c r="E20" s="10"/>
      <c r="F20" s="40"/>
      <c r="G20" s="10"/>
      <c r="H20" s="33"/>
      <c r="I20" s="10"/>
      <c r="J20" s="10"/>
      <c r="K20" s="10"/>
      <c r="L20" s="10"/>
      <c r="M20" s="10"/>
      <c r="N20" s="37"/>
      <c r="O20" s="9"/>
      <c r="P20" s="33"/>
      <c r="Q20" s="10"/>
      <c r="R20" s="10"/>
      <c r="S20" s="10"/>
      <c r="T20" s="10"/>
      <c r="U20" s="10"/>
      <c r="V20" s="37"/>
      <c r="W20" s="9"/>
      <c r="X20" s="33"/>
      <c r="Y20" s="10"/>
      <c r="Z20" s="10"/>
      <c r="AA20" s="10"/>
      <c r="AB20" s="10"/>
      <c r="AC20" s="10"/>
      <c r="AD20" s="37"/>
    </row>
    <row r="21" spans="2:30" ht="15.6" x14ac:dyDescent="0.3">
      <c r="B21" s="44"/>
      <c r="C21" s="33" t="s">
        <v>36</v>
      </c>
      <c r="D21" s="10"/>
      <c r="E21" s="10"/>
      <c r="F21" s="64">
        <v>1</v>
      </c>
      <c r="G21" s="10"/>
      <c r="H21" s="33" t="s">
        <v>35</v>
      </c>
      <c r="I21" s="10"/>
      <c r="J21" s="10"/>
      <c r="K21" s="10"/>
      <c r="L21" s="10"/>
      <c r="M21" s="10"/>
      <c r="N21" s="38">
        <f>N19/D66</f>
        <v>40</v>
      </c>
      <c r="O21" s="9"/>
      <c r="P21" s="33" t="s">
        <v>35</v>
      </c>
      <c r="Q21" s="10"/>
      <c r="R21" s="10"/>
      <c r="S21" s="10"/>
      <c r="T21" s="10"/>
      <c r="U21" s="10"/>
      <c r="V21" s="38">
        <f>V19/L66</f>
        <v>345.447008428907</v>
      </c>
      <c r="W21" s="9"/>
      <c r="X21" s="33" t="s">
        <v>35</v>
      </c>
      <c r="Y21" s="10"/>
      <c r="Z21" s="10"/>
      <c r="AA21" s="10"/>
      <c r="AB21" s="10"/>
      <c r="AC21" s="10"/>
      <c r="AD21" s="38">
        <f>AD19/T66</f>
        <v>498.04103858157913</v>
      </c>
    </row>
    <row r="22" spans="2:30" ht="15.6" x14ac:dyDescent="0.3">
      <c r="B22" s="44"/>
      <c r="C22" s="33" t="s">
        <v>41</v>
      </c>
      <c r="D22" s="10"/>
      <c r="E22" s="10"/>
      <c r="F22" s="65">
        <v>25000</v>
      </c>
      <c r="G22" s="10"/>
      <c r="H22" s="33" t="s">
        <v>3</v>
      </c>
      <c r="I22" s="10"/>
      <c r="J22" s="10"/>
      <c r="K22" s="10"/>
      <c r="L22" s="10"/>
      <c r="M22" s="10"/>
      <c r="N22" s="39">
        <f>H66</f>
        <v>150000</v>
      </c>
      <c r="O22" s="9"/>
      <c r="P22" s="33" t="s">
        <v>3</v>
      </c>
      <c r="Q22" s="10"/>
      <c r="R22" s="10"/>
      <c r="S22" s="10"/>
      <c r="T22" s="10"/>
      <c r="U22" s="10"/>
      <c r="V22" s="39">
        <f>P66</f>
        <v>400000</v>
      </c>
      <c r="W22" s="9"/>
      <c r="X22" s="33" t="s">
        <v>3</v>
      </c>
      <c r="Y22" s="10"/>
      <c r="Z22" s="10"/>
      <c r="AA22" s="10"/>
      <c r="AB22" s="10"/>
      <c r="AC22" s="10"/>
      <c r="AD22" s="39">
        <f>X66</f>
        <v>1300000</v>
      </c>
    </row>
    <row r="23" spans="2:30" ht="15.6" x14ac:dyDescent="0.3">
      <c r="B23" s="44"/>
      <c r="C23" s="33"/>
      <c r="D23" s="10"/>
      <c r="E23" s="10"/>
      <c r="F23" s="40"/>
      <c r="G23" s="10"/>
      <c r="H23" s="33"/>
      <c r="I23" s="10"/>
      <c r="J23" s="10"/>
      <c r="K23" s="10"/>
      <c r="L23" s="10"/>
      <c r="M23" s="10"/>
      <c r="N23" s="40"/>
      <c r="O23" s="9"/>
      <c r="P23" s="33"/>
      <c r="Q23" s="10"/>
      <c r="R23" s="10"/>
      <c r="S23" s="10"/>
      <c r="T23" s="10"/>
      <c r="U23" s="10"/>
      <c r="V23" s="40"/>
      <c r="W23" s="9"/>
      <c r="X23" s="33"/>
      <c r="Y23" s="10"/>
      <c r="Z23" s="10"/>
      <c r="AA23" s="10"/>
      <c r="AB23" s="10"/>
      <c r="AC23" s="10"/>
      <c r="AD23" s="40"/>
    </row>
    <row r="24" spans="2:30" ht="15.6" x14ac:dyDescent="0.3">
      <c r="B24" s="44"/>
      <c r="C24" s="33" t="s">
        <v>4</v>
      </c>
      <c r="D24" s="10"/>
      <c r="E24" s="10"/>
      <c r="F24" s="39">
        <f>F19+F22</f>
        <v>25000</v>
      </c>
      <c r="G24" s="10"/>
      <c r="H24" s="33" t="s">
        <v>4</v>
      </c>
      <c r="I24" s="10"/>
      <c r="J24" s="10"/>
      <c r="K24" s="10"/>
      <c r="L24" s="10"/>
      <c r="M24" s="10"/>
      <c r="N24" s="39">
        <f>N19+N22</f>
        <v>1150000</v>
      </c>
      <c r="O24" s="9"/>
      <c r="P24" s="33" t="s">
        <v>4</v>
      </c>
      <c r="Q24" s="10"/>
      <c r="R24" s="10"/>
      <c r="S24" s="10"/>
      <c r="T24" s="10"/>
      <c r="U24" s="10"/>
      <c r="V24" s="39">
        <f>V19+V22</f>
        <v>10400000</v>
      </c>
      <c r="W24" s="9"/>
      <c r="X24" s="33" t="s">
        <v>4</v>
      </c>
      <c r="Y24" s="10"/>
      <c r="Z24" s="10"/>
      <c r="AA24" s="10"/>
      <c r="AB24" s="10"/>
      <c r="AC24" s="10"/>
      <c r="AD24" s="39">
        <f>AD19+AD22</f>
        <v>16300000</v>
      </c>
    </row>
    <row r="25" spans="2:30" ht="15.6" x14ac:dyDescent="0.3">
      <c r="B25" s="44"/>
      <c r="C25" s="41"/>
      <c r="D25" s="10"/>
      <c r="E25" s="10"/>
      <c r="F25" s="42"/>
      <c r="G25" s="10"/>
      <c r="H25" s="41"/>
      <c r="I25" s="10"/>
      <c r="J25" s="10"/>
      <c r="K25" s="10"/>
      <c r="L25" s="10"/>
      <c r="M25" s="10"/>
      <c r="N25" s="42"/>
      <c r="O25" s="9"/>
      <c r="P25" s="41"/>
      <c r="Q25" s="10"/>
      <c r="R25" s="10"/>
      <c r="S25" s="10"/>
      <c r="T25" s="10"/>
      <c r="U25" s="10"/>
      <c r="V25" s="42"/>
      <c r="W25" s="9"/>
      <c r="X25" s="41"/>
      <c r="Y25" s="10"/>
      <c r="Z25" s="10"/>
      <c r="AA25" s="10"/>
      <c r="AB25" s="10"/>
      <c r="AC25" s="10"/>
      <c r="AD25" s="42"/>
    </row>
    <row r="26" spans="2:30" x14ac:dyDescent="0.25">
      <c r="B26" s="63"/>
      <c r="C26" s="63"/>
      <c r="D26" s="61" t="s">
        <v>23</v>
      </c>
      <c r="E26" s="22"/>
      <c r="F26" s="43"/>
      <c r="G26" s="9"/>
      <c r="H26" s="31" t="s">
        <v>23</v>
      </c>
      <c r="I26" s="11"/>
      <c r="J26" s="11"/>
      <c r="K26" s="11"/>
      <c r="L26" s="11"/>
      <c r="M26" s="11"/>
      <c r="N26" s="43"/>
      <c r="O26" s="9"/>
      <c r="P26" s="31" t="s">
        <v>23</v>
      </c>
      <c r="Q26" s="11"/>
      <c r="R26" s="11"/>
      <c r="S26" s="11"/>
      <c r="T26" s="11"/>
      <c r="U26" s="11"/>
      <c r="V26" s="43"/>
      <c r="W26" s="9"/>
      <c r="X26" s="31" t="s">
        <v>23</v>
      </c>
      <c r="Y26" s="11"/>
      <c r="Z26" s="11"/>
      <c r="AA26" s="11"/>
      <c r="AB26" s="11"/>
      <c r="AC26" s="11"/>
      <c r="AD26" s="43"/>
    </row>
    <row r="27" spans="2:30" x14ac:dyDescent="0.25">
      <c r="B27" s="44"/>
      <c r="C27" s="44"/>
      <c r="D27" s="9"/>
      <c r="E27" s="9"/>
      <c r="F27" s="45"/>
      <c r="G27" s="9"/>
      <c r="H27" s="44"/>
      <c r="I27" s="9"/>
      <c r="J27" s="9"/>
      <c r="K27" s="9"/>
      <c r="L27" s="9"/>
      <c r="M27" s="9"/>
      <c r="N27" s="45"/>
      <c r="O27" s="9"/>
      <c r="P27" s="44"/>
      <c r="Q27" s="9"/>
      <c r="R27" s="9"/>
      <c r="S27" s="9"/>
      <c r="T27" s="9"/>
      <c r="U27" s="9"/>
      <c r="V27" s="45"/>
      <c r="W27" s="9"/>
      <c r="X27" s="44"/>
      <c r="Y27" s="9"/>
      <c r="Z27" s="9"/>
      <c r="AA27" s="9"/>
      <c r="AB27" s="9"/>
      <c r="AC27" s="9"/>
      <c r="AD27" s="45"/>
    </row>
    <row r="28" spans="2:30" s="2" customFormat="1" ht="33.75" customHeight="1" x14ac:dyDescent="0.25">
      <c r="B28" s="56" t="s">
        <v>5</v>
      </c>
      <c r="C28" s="94"/>
      <c r="D28" s="57" t="s">
        <v>42</v>
      </c>
      <c r="E28" s="57" t="s">
        <v>21</v>
      </c>
      <c r="F28" s="59" t="s">
        <v>22</v>
      </c>
      <c r="G28" s="12"/>
      <c r="H28" s="56" t="s">
        <v>20</v>
      </c>
      <c r="I28" s="57" t="s">
        <v>27</v>
      </c>
      <c r="J28" s="58" t="s">
        <v>28</v>
      </c>
      <c r="K28" s="57" t="s">
        <v>29</v>
      </c>
      <c r="L28" s="57" t="s">
        <v>30</v>
      </c>
      <c r="M28" s="57" t="s">
        <v>33</v>
      </c>
      <c r="N28" s="59" t="s">
        <v>34</v>
      </c>
      <c r="O28" s="12"/>
      <c r="P28" s="56" t="s">
        <v>20</v>
      </c>
      <c r="Q28" s="57" t="s">
        <v>27</v>
      </c>
      <c r="R28" s="58" t="s">
        <v>28</v>
      </c>
      <c r="S28" s="57" t="s">
        <v>29</v>
      </c>
      <c r="T28" s="57" t="s">
        <v>30</v>
      </c>
      <c r="U28" s="57" t="s">
        <v>33</v>
      </c>
      <c r="V28" s="59" t="s">
        <v>34</v>
      </c>
      <c r="W28" s="12"/>
      <c r="X28" s="56" t="s">
        <v>20</v>
      </c>
      <c r="Y28" s="57" t="s">
        <v>27</v>
      </c>
      <c r="Z28" s="58" t="s">
        <v>28</v>
      </c>
      <c r="AA28" s="57" t="s">
        <v>29</v>
      </c>
      <c r="AB28" s="57" t="s">
        <v>30</v>
      </c>
      <c r="AC28" s="57" t="s">
        <v>33</v>
      </c>
      <c r="AD28" s="59" t="s">
        <v>34</v>
      </c>
    </row>
    <row r="29" spans="2:30" x14ac:dyDescent="0.25">
      <c r="B29" s="66" t="s">
        <v>6</v>
      </c>
      <c r="C29" s="44"/>
      <c r="D29" s="20">
        <f>$F$22*F29</f>
        <v>4450</v>
      </c>
      <c r="E29" s="20">
        <f>D29*$F$21</f>
        <v>4450</v>
      </c>
      <c r="F29" s="67">
        <v>0.17799999999999999</v>
      </c>
      <c r="G29" s="9"/>
      <c r="H29" s="80">
        <v>0</v>
      </c>
      <c r="I29" s="20">
        <f>ROUND(H29/$N$21,0)</f>
        <v>0</v>
      </c>
      <c r="J29" s="20">
        <f t="shared" ref="J29:J35" si="0">E29+I29</f>
        <v>4450</v>
      </c>
      <c r="K29" s="15">
        <v>0</v>
      </c>
      <c r="L29" s="20">
        <f>J29+K29</f>
        <v>4450</v>
      </c>
      <c r="M29" s="20"/>
      <c r="N29" s="46">
        <f t="shared" ref="N29:N35" si="1">L29/$L$66</f>
        <v>0.15372391875086361</v>
      </c>
      <c r="O29" s="9"/>
      <c r="P29" s="80">
        <v>0</v>
      </c>
      <c r="Q29" s="20">
        <f>ROUND(P29/$V$21,0)</f>
        <v>0</v>
      </c>
      <c r="R29" s="20">
        <f t="shared" ref="R29:R35" si="2">L29+Q29</f>
        <v>4450</v>
      </c>
      <c r="S29" s="15">
        <v>0</v>
      </c>
      <c r="T29" s="20">
        <f>R29+S29</f>
        <v>4450</v>
      </c>
      <c r="U29" s="23"/>
      <c r="V29" s="46">
        <f t="shared" ref="V29:V35" si="3">T29/$T$66</f>
        <v>0.1477521747792018</v>
      </c>
      <c r="W29" s="9"/>
      <c r="X29" s="80">
        <v>0</v>
      </c>
      <c r="Y29" s="20">
        <f>ROUND(X29/$AD$21,0)</f>
        <v>0</v>
      </c>
      <c r="Z29" s="20">
        <f t="shared" ref="Z29:Z35" si="4">T29+Y29</f>
        <v>4450</v>
      </c>
      <c r="AA29" s="15">
        <v>0</v>
      </c>
      <c r="AB29" s="20">
        <f>Z29+AA29</f>
        <v>4450</v>
      </c>
      <c r="AC29" s="20"/>
      <c r="AD29" s="46">
        <f t="shared" ref="AD29:AD35" si="5">AB29/$AB$66</f>
        <v>0.13532416980902567</v>
      </c>
    </row>
    <row r="30" spans="2:30" x14ac:dyDescent="0.25">
      <c r="B30" s="66" t="s">
        <v>7</v>
      </c>
      <c r="C30" s="44"/>
      <c r="D30" s="20">
        <f t="shared" ref="D30:D35" si="6">$F$22*F30</f>
        <v>3375</v>
      </c>
      <c r="E30" s="20">
        <f t="shared" ref="E30:E35" si="7">D30*$F$21</f>
        <v>3375</v>
      </c>
      <c r="F30" s="67">
        <v>0.13500000000000001</v>
      </c>
      <c r="G30" s="9"/>
      <c r="H30" s="80">
        <v>0</v>
      </c>
      <c r="I30" s="20">
        <f t="shared" ref="I30:I35" si="8">ROUND(H30/$N$21,0)</f>
        <v>0</v>
      </c>
      <c r="J30" s="20">
        <f t="shared" si="0"/>
        <v>3375</v>
      </c>
      <c r="K30" s="15">
        <v>0</v>
      </c>
      <c r="L30" s="20">
        <f t="shared" ref="L30:L35" si="9">J30+K30</f>
        <v>3375</v>
      </c>
      <c r="M30" s="20"/>
      <c r="N30" s="46">
        <f t="shared" si="1"/>
        <v>0.11658836534475611</v>
      </c>
      <c r="O30" s="9"/>
      <c r="P30" s="80">
        <v>0</v>
      </c>
      <c r="Q30" s="20">
        <f t="shared" ref="Q30:Q35" si="10">ROUND(P30/$V$21,0)</f>
        <v>0</v>
      </c>
      <c r="R30" s="20">
        <f t="shared" si="2"/>
        <v>3375</v>
      </c>
      <c r="S30" s="15">
        <v>0</v>
      </c>
      <c r="T30" s="20">
        <f t="shared" ref="T30:T35" si="11">R30+S30</f>
        <v>3375</v>
      </c>
      <c r="U30" s="23"/>
      <c r="V30" s="46">
        <f t="shared" si="3"/>
        <v>0.1120592336808553</v>
      </c>
      <c r="W30" s="9"/>
      <c r="X30" s="80">
        <v>0</v>
      </c>
      <c r="Y30" s="20">
        <f t="shared" ref="Y30:Y35" si="12">ROUND(X30/$AD$21,0)</f>
        <v>0</v>
      </c>
      <c r="Z30" s="20">
        <f t="shared" si="4"/>
        <v>3375</v>
      </c>
      <c r="AA30" s="15">
        <v>0</v>
      </c>
      <c r="AB30" s="20">
        <f t="shared" ref="AB30:AB35" si="13">Z30+AA30</f>
        <v>3375</v>
      </c>
      <c r="AC30" s="20"/>
      <c r="AD30" s="46">
        <f t="shared" si="5"/>
        <v>0.10263349957426104</v>
      </c>
    </row>
    <row r="31" spans="2:30" x14ac:dyDescent="0.25">
      <c r="B31" s="66" t="s">
        <v>8</v>
      </c>
      <c r="C31" s="44"/>
      <c r="D31" s="20">
        <f t="shared" si="6"/>
        <v>4425</v>
      </c>
      <c r="E31" s="20">
        <f t="shared" si="7"/>
        <v>4425</v>
      </c>
      <c r="F31" s="67">
        <v>0.17699999999999999</v>
      </c>
      <c r="G31" s="9"/>
      <c r="H31" s="80">
        <v>0</v>
      </c>
      <c r="I31" s="20">
        <f t="shared" si="8"/>
        <v>0</v>
      </c>
      <c r="J31" s="20">
        <f t="shared" si="0"/>
        <v>4425</v>
      </c>
      <c r="K31" s="15">
        <v>0</v>
      </c>
      <c r="L31" s="20">
        <f t="shared" si="9"/>
        <v>4425</v>
      </c>
      <c r="M31" s="20"/>
      <c r="N31" s="46">
        <f t="shared" si="1"/>
        <v>0.15286030122979136</v>
      </c>
      <c r="O31" s="9"/>
      <c r="P31" s="80">
        <v>0</v>
      </c>
      <c r="Q31" s="20">
        <f t="shared" si="10"/>
        <v>0</v>
      </c>
      <c r="R31" s="20">
        <f t="shared" si="2"/>
        <v>4425</v>
      </c>
      <c r="S31" s="15">
        <v>0</v>
      </c>
      <c r="T31" s="20">
        <f t="shared" si="11"/>
        <v>4425</v>
      </c>
      <c r="U31" s="23"/>
      <c r="V31" s="46">
        <f t="shared" si="3"/>
        <v>0.14692210638156583</v>
      </c>
      <c r="W31" s="9"/>
      <c r="X31" s="80">
        <v>0</v>
      </c>
      <c r="Y31" s="20">
        <f t="shared" si="12"/>
        <v>0</v>
      </c>
      <c r="Z31" s="20">
        <f t="shared" si="4"/>
        <v>4425</v>
      </c>
      <c r="AA31" s="15">
        <v>0</v>
      </c>
      <c r="AB31" s="20">
        <f t="shared" si="13"/>
        <v>4425</v>
      </c>
      <c r="AC31" s="20"/>
      <c r="AD31" s="46">
        <f t="shared" si="5"/>
        <v>0.13456392166403114</v>
      </c>
    </row>
    <row r="32" spans="2:30" x14ac:dyDescent="0.25">
      <c r="B32" s="66" t="s">
        <v>9</v>
      </c>
      <c r="C32" s="44"/>
      <c r="D32" s="20">
        <f t="shared" si="6"/>
        <v>3125</v>
      </c>
      <c r="E32" s="20">
        <f t="shared" si="7"/>
        <v>3125</v>
      </c>
      <c r="F32" s="67">
        <v>0.125</v>
      </c>
      <c r="G32" s="9"/>
      <c r="H32" s="80">
        <v>0</v>
      </c>
      <c r="I32" s="20">
        <f t="shared" si="8"/>
        <v>0</v>
      </c>
      <c r="J32" s="20">
        <f t="shared" si="0"/>
        <v>3125</v>
      </c>
      <c r="K32" s="15">
        <v>0</v>
      </c>
      <c r="L32" s="20">
        <f t="shared" si="9"/>
        <v>3125</v>
      </c>
      <c r="M32" s="20"/>
      <c r="N32" s="46">
        <f t="shared" si="1"/>
        <v>0.10795219013403344</v>
      </c>
      <c r="O32" s="9"/>
      <c r="P32" s="80">
        <v>0</v>
      </c>
      <c r="Q32" s="20">
        <f t="shared" si="10"/>
        <v>0</v>
      </c>
      <c r="R32" s="20">
        <f t="shared" si="2"/>
        <v>3125</v>
      </c>
      <c r="S32" s="15">
        <v>0</v>
      </c>
      <c r="T32" s="20">
        <f t="shared" si="11"/>
        <v>3125</v>
      </c>
      <c r="U32" s="23"/>
      <c r="V32" s="46">
        <f t="shared" si="3"/>
        <v>0.10375854970449565</v>
      </c>
      <c r="W32" s="9"/>
      <c r="X32" s="80">
        <v>0</v>
      </c>
      <c r="Y32" s="20">
        <f t="shared" si="12"/>
        <v>0</v>
      </c>
      <c r="Z32" s="20">
        <f t="shared" si="4"/>
        <v>3125</v>
      </c>
      <c r="AA32" s="15">
        <v>0</v>
      </c>
      <c r="AB32" s="20">
        <f t="shared" si="13"/>
        <v>3125</v>
      </c>
      <c r="AC32" s="20"/>
      <c r="AD32" s="46">
        <f t="shared" si="5"/>
        <v>9.5031018124315775E-2</v>
      </c>
    </row>
    <row r="33" spans="2:30" x14ac:dyDescent="0.25">
      <c r="B33" s="66" t="s">
        <v>10</v>
      </c>
      <c r="C33" s="44"/>
      <c r="D33" s="20">
        <f t="shared" si="6"/>
        <v>3125</v>
      </c>
      <c r="E33" s="20">
        <f t="shared" si="7"/>
        <v>3125</v>
      </c>
      <c r="F33" s="67">
        <v>0.125</v>
      </c>
      <c r="G33" s="9"/>
      <c r="H33" s="80">
        <v>0</v>
      </c>
      <c r="I33" s="20">
        <f t="shared" si="8"/>
        <v>0</v>
      </c>
      <c r="J33" s="20">
        <f t="shared" si="0"/>
        <v>3125</v>
      </c>
      <c r="K33" s="15">
        <v>0</v>
      </c>
      <c r="L33" s="20">
        <f t="shared" si="9"/>
        <v>3125</v>
      </c>
      <c r="M33" s="20"/>
      <c r="N33" s="46">
        <f t="shared" si="1"/>
        <v>0.10795219013403344</v>
      </c>
      <c r="O33" s="9"/>
      <c r="P33" s="80">
        <v>0</v>
      </c>
      <c r="Q33" s="20">
        <f t="shared" si="10"/>
        <v>0</v>
      </c>
      <c r="R33" s="20">
        <f t="shared" si="2"/>
        <v>3125</v>
      </c>
      <c r="S33" s="15">
        <v>0</v>
      </c>
      <c r="T33" s="20">
        <f t="shared" si="11"/>
        <v>3125</v>
      </c>
      <c r="U33" s="23"/>
      <c r="V33" s="46">
        <f t="shared" si="3"/>
        <v>0.10375854970449565</v>
      </c>
      <c r="W33" s="9"/>
      <c r="X33" s="80">
        <v>0</v>
      </c>
      <c r="Y33" s="20">
        <f t="shared" si="12"/>
        <v>0</v>
      </c>
      <c r="Z33" s="20">
        <f t="shared" si="4"/>
        <v>3125</v>
      </c>
      <c r="AA33" s="15">
        <v>0</v>
      </c>
      <c r="AB33" s="20">
        <f t="shared" si="13"/>
        <v>3125</v>
      </c>
      <c r="AC33" s="20"/>
      <c r="AD33" s="46">
        <f t="shared" si="5"/>
        <v>9.5031018124315775E-2</v>
      </c>
    </row>
    <row r="34" spans="2:30" x14ac:dyDescent="0.25">
      <c r="B34" s="66" t="s">
        <v>11</v>
      </c>
      <c r="C34" s="44"/>
      <c r="D34" s="20">
        <f t="shared" si="6"/>
        <v>3125</v>
      </c>
      <c r="E34" s="20">
        <f t="shared" si="7"/>
        <v>3125</v>
      </c>
      <c r="F34" s="67">
        <v>0.125</v>
      </c>
      <c r="G34" s="9"/>
      <c r="H34" s="80">
        <v>0</v>
      </c>
      <c r="I34" s="20">
        <f t="shared" si="8"/>
        <v>0</v>
      </c>
      <c r="J34" s="20">
        <f t="shared" si="0"/>
        <v>3125</v>
      </c>
      <c r="K34" s="15">
        <v>0</v>
      </c>
      <c r="L34" s="20">
        <f t="shared" si="9"/>
        <v>3125</v>
      </c>
      <c r="M34" s="20"/>
      <c r="N34" s="46">
        <f t="shared" si="1"/>
        <v>0.10795219013403344</v>
      </c>
      <c r="O34" s="9"/>
      <c r="P34" s="80">
        <v>0</v>
      </c>
      <c r="Q34" s="20">
        <f t="shared" si="10"/>
        <v>0</v>
      </c>
      <c r="R34" s="20">
        <f t="shared" si="2"/>
        <v>3125</v>
      </c>
      <c r="S34" s="15">
        <v>0</v>
      </c>
      <c r="T34" s="20">
        <f t="shared" si="11"/>
        <v>3125</v>
      </c>
      <c r="U34" s="23"/>
      <c r="V34" s="46">
        <f t="shared" si="3"/>
        <v>0.10375854970449565</v>
      </c>
      <c r="W34" s="9"/>
      <c r="X34" s="80">
        <v>0</v>
      </c>
      <c r="Y34" s="20">
        <f t="shared" si="12"/>
        <v>0</v>
      </c>
      <c r="Z34" s="20">
        <f t="shared" si="4"/>
        <v>3125</v>
      </c>
      <c r="AA34" s="15">
        <v>0</v>
      </c>
      <c r="AB34" s="20">
        <f t="shared" si="13"/>
        <v>3125</v>
      </c>
      <c r="AC34" s="20"/>
      <c r="AD34" s="46">
        <f t="shared" si="5"/>
        <v>9.5031018124315775E-2</v>
      </c>
    </row>
    <row r="35" spans="2:30" x14ac:dyDescent="0.25">
      <c r="B35" s="66" t="s">
        <v>24</v>
      </c>
      <c r="C35" s="44"/>
      <c r="D35" s="20">
        <f t="shared" si="6"/>
        <v>3375</v>
      </c>
      <c r="E35" s="20">
        <f t="shared" si="7"/>
        <v>3375</v>
      </c>
      <c r="F35" s="67">
        <v>0.13500000000000001</v>
      </c>
      <c r="G35" s="9"/>
      <c r="H35" s="80">
        <v>0</v>
      </c>
      <c r="I35" s="20">
        <f t="shared" si="8"/>
        <v>0</v>
      </c>
      <c r="J35" s="20">
        <f t="shared" si="0"/>
        <v>3375</v>
      </c>
      <c r="K35" s="15">
        <v>0</v>
      </c>
      <c r="L35" s="20">
        <f t="shared" si="9"/>
        <v>3375</v>
      </c>
      <c r="M35" s="20"/>
      <c r="N35" s="46">
        <f t="shared" si="1"/>
        <v>0.11658836534475611</v>
      </c>
      <c r="O35" s="9"/>
      <c r="P35" s="80">
        <v>0</v>
      </c>
      <c r="Q35" s="20">
        <f t="shared" si="10"/>
        <v>0</v>
      </c>
      <c r="R35" s="20">
        <f t="shared" si="2"/>
        <v>3375</v>
      </c>
      <c r="S35" s="15">
        <v>0</v>
      </c>
      <c r="T35" s="20">
        <f t="shared" si="11"/>
        <v>3375</v>
      </c>
      <c r="U35" s="23"/>
      <c r="V35" s="46">
        <f t="shared" si="3"/>
        <v>0.1120592336808553</v>
      </c>
      <c r="W35" s="93"/>
      <c r="X35" s="80">
        <v>0</v>
      </c>
      <c r="Y35" s="20">
        <f t="shared" si="12"/>
        <v>0</v>
      </c>
      <c r="Z35" s="20">
        <f t="shared" si="4"/>
        <v>3375</v>
      </c>
      <c r="AA35" s="15">
        <v>0</v>
      </c>
      <c r="AB35" s="20">
        <f t="shared" si="13"/>
        <v>3375</v>
      </c>
      <c r="AC35" s="20"/>
      <c r="AD35" s="46">
        <f t="shared" si="5"/>
        <v>0.10263349957426104</v>
      </c>
    </row>
    <row r="36" spans="2:30" x14ac:dyDescent="0.25">
      <c r="B36" s="68" t="s">
        <v>12</v>
      </c>
      <c r="C36" s="79"/>
      <c r="D36" s="53">
        <f>SUM(D29:D35)</f>
        <v>25000</v>
      </c>
      <c r="E36" s="53">
        <f>SUM(E29:E35)</f>
        <v>25000</v>
      </c>
      <c r="F36" s="69">
        <f>SUM(F29:F35)</f>
        <v>1</v>
      </c>
      <c r="G36" s="93"/>
      <c r="H36" s="81">
        <f t="shared" ref="H36:N36" si="14">SUM(H29:H35)</f>
        <v>0</v>
      </c>
      <c r="I36" s="53">
        <f t="shared" si="14"/>
        <v>0</v>
      </c>
      <c r="J36" s="53">
        <f t="shared" si="14"/>
        <v>25000</v>
      </c>
      <c r="K36" s="53">
        <f t="shared" si="14"/>
        <v>0</v>
      </c>
      <c r="L36" s="53">
        <f t="shared" si="14"/>
        <v>25000</v>
      </c>
      <c r="M36" s="53"/>
      <c r="N36" s="55">
        <f t="shared" si="14"/>
        <v>0.86361752107226752</v>
      </c>
      <c r="O36" s="92"/>
      <c r="P36" s="81">
        <f t="shared" ref="P36:V36" si="15">SUM(P29:P35)</f>
        <v>0</v>
      </c>
      <c r="Q36" s="53">
        <f t="shared" si="15"/>
        <v>0</v>
      </c>
      <c r="R36" s="53">
        <f t="shared" si="15"/>
        <v>25000</v>
      </c>
      <c r="S36" s="53">
        <f t="shared" si="15"/>
        <v>0</v>
      </c>
      <c r="T36" s="53">
        <f t="shared" si="15"/>
        <v>25000</v>
      </c>
      <c r="U36" s="54"/>
      <c r="V36" s="55">
        <f t="shared" si="15"/>
        <v>0.83006839763596507</v>
      </c>
      <c r="W36" s="9"/>
      <c r="X36" s="81">
        <f t="shared" ref="X36:AD36" si="16">SUM(X29:X35)</f>
        <v>0</v>
      </c>
      <c r="Y36" s="53">
        <f t="shared" si="16"/>
        <v>0</v>
      </c>
      <c r="Z36" s="53">
        <f t="shared" si="16"/>
        <v>25000</v>
      </c>
      <c r="AA36" s="53">
        <f t="shared" si="16"/>
        <v>0</v>
      </c>
      <c r="AB36" s="53">
        <f t="shared" si="16"/>
        <v>25000</v>
      </c>
      <c r="AC36" s="53"/>
      <c r="AD36" s="55">
        <f t="shared" si="16"/>
        <v>0.76024814499452631</v>
      </c>
    </row>
    <row r="37" spans="2:30" x14ac:dyDescent="0.25">
      <c r="B37" s="44"/>
      <c r="C37" s="47"/>
      <c r="D37" s="9"/>
      <c r="E37" s="9"/>
      <c r="F37" s="45"/>
      <c r="G37" s="9"/>
      <c r="H37" s="47"/>
      <c r="I37" s="9"/>
      <c r="J37" s="9"/>
      <c r="K37" s="9"/>
      <c r="L37" s="9"/>
      <c r="M37" s="9"/>
      <c r="N37" s="45"/>
      <c r="O37" s="9"/>
      <c r="P37" s="47"/>
      <c r="Q37" s="9"/>
      <c r="R37" s="9"/>
      <c r="S37" s="9"/>
      <c r="T37" s="9"/>
      <c r="U37" s="17"/>
      <c r="V37" s="83"/>
      <c r="W37" s="9"/>
      <c r="X37" s="47"/>
      <c r="Y37" s="9"/>
      <c r="Z37" s="9"/>
      <c r="AA37" s="9"/>
      <c r="AB37" s="9"/>
      <c r="AC37" s="9"/>
      <c r="AD37" s="45"/>
    </row>
    <row r="38" spans="2:30" ht="27.6" x14ac:dyDescent="0.25">
      <c r="B38" s="95" t="s">
        <v>13</v>
      </c>
      <c r="C38" s="44"/>
      <c r="D38" s="57" t="s">
        <v>20</v>
      </c>
      <c r="E38" s="57" t="s">
        <v>21</v>
      </c>
      <c r="F38" s="59" t="s">
        <v>22</v>
      </c>
      <c r="G38" s="9"/>
      <c r="H38" s="56" t="s">
        <v>20</v>
      </c>
      <c r="I38" s="57" t="s">
        <v>27</v>
      </c>
      <c r="J38" s="58" t="s">
        <v>28</v>
      </c>
      <c r="K38" s="57" t="s">
        <v>29</v>
      </c>
      <c r="L38" s="57" t="s">
        <v>30</v>
      </c>
      <c r="M38" s="57" t="s">
        <v>33</v>
      </c>
      <c r="N38" s="59" t="s">
        <v>34</v>
      </c>
      <c r="O38" s="9"/>
      <c r="P38" s="56" t="s">
        <v>20</v>
      </c>
      <c r="Q38" s="57" t="s">
        <v>27</v>
      </c>
      <c r="R38" s="58" t="s">
        <v>28</v>
      </c>
      <c r="S38" s="57" t="s">
        <v>29</v>
      </c>
      <c r="T38" s="57" t="s">
        <v>30</v>
      </c>
      <c r="U38" s="57" t="s">
        <v>33</v>
      </c>
      <c r="V38" s="59" t="s">
        <v>34</v>
      </c>
      <c r="W38" s="9"/>
      <c r="X38" s="56" t="s">
        <v>20</v>
      </c>
      <c r="Y38" s="57" t="s">
        <v>27</v>
      </c>
      <c r="Z38" s="58" t="s">
        <v>28</v>
      </c>
      <c r="AA38" s="57" t="s">
        <v>29</v>
      </c>
      <c r="AB38" s="57" t="s">
        <v>30</v>
      </c>
      <c r="AC38" s="57" t="s">
        <v>33</v>
      </c>
      <c r="AD38" s="59" t="s">
        <v>34</v>
      </c>
    </row>
    <row r="39" spans="2:30" x14ac:dyDescent="0.25">
      <c r="B39" s="66" t="s">
        <v>14</v>
      </c>
      <c r="C39" s="44"/>
      <c r="D39" s="20">
        <f>$F$22*F39</f>
        <v>0</v>
      </c>
      <c r="E39" s="20">
        <f>D39*$F$21</f>
        <v>0</v>
      </c>
      <c r="F39" s="70">
        <v>0</v>
      </c>
      <c r="G39" s="18"/>
      <c r="H39" s="80">
        <v>50000</v>
      </c>
      <c r="I39" s="20">
        <f t="shared" ref="I39:I45" si="17">MAX(ROUND($E$66/(1-M39+F39)-$E$66,0),0)</f>
        <v>1316</v>
      </c>
      <c r="J39" s="20">
        <f t="shared" ref="J39:J45" si="18">E39+I39</f>
        <v>1316</v>
      </c>
      <c r="K39" s="15"/>
      <c r="L39" s="20">
        <f>J39+K39</f>
        <v>1316</v>
      </c>
      <c r="M39" s="24">
        <f>H39/$N$19</f>
        <v>0.05</v>
      </c>
      <c r="N39" s="46">
        <f t="shared" ref="N39:N45" si="19">L39/$L$66</f>
        <v>4.5460826309244161E-2</v>
      </c>
      <c r="O39" s="9"/>
      <c r="P39" s="80">
        <v>100000</v>
      </c>
      <c r="Q39" s="20">
        <f t="shared" ref="Q39:Q45" si="20">MAX(ROUND($L$66/(1-U39+N39)-$L$66,0),0)</f>
        <v>292</v>
      </c>
      <c r="R39" s="20">
        <f>L39+Q39</f>
        <v>1608</v>
      </c>
      <c r="S39" s="15">
        <v>0</v>
      </c>
      <c r="T39" s="20">
        <f>R39+S39</f>
        <v>1608</v>
      </c>
      <c r="U39" s="24">
        <f>P39/$V$19+N39</f>
        <v>5.5460826309244163E-2</v>
      </c>
      <c r="V39" s="46">
        <f t="shared" ref="V39:V45" si="21">T39/$T$66</f>
        <v>5.3389999335945279E-2</v>
      </c>
      <c r="W39" s="9"/>
      <c r="X39" s="80">
        <v>0</v>
      </c>
      <c r="Y39" s="20">
        <f>MAX(ROUND($T$66/(1-AC39+V39)-$T$66,0),0)</f>
        <v>0</v>
      </c>
      <c r="Z39" s="20">
        <f>T39+Y39</f>
        <v>1608</v>
      </c>
      <c r="AA39" s="15">
        <v>0</v>
      </c>
      <c r="AB39" s="20">
        <f>Z39+AA39</f>
        <v>1608</v>
      </c>
      <c r="AC39" s="24">
        <f>X39/$AD$19+V39</f>
        <v>5.3389999335945279E-2</v>
      </c>
      <c r="AD39" s="48">
        <f t="shared" ref="AD39:AD45" si="22">AB39/$AB$66</f>
        <v>4.8899160686047924E-2</v>
      </c>
    </row>
    <row r="40" spans="2:30" x14ac:dyDescent="0.25">
      <c r="B40" s="66" t="s">
        <v>15</v>
      </c>
      <c r="C40" s="44"/>
      <c r="D40" s="20">
        <f t="shared" ref="D40:D45" si="23">$F$22*F40</f>
        <v>0</v>
      </c>
      <c r="E40" s="20">
        <f t="shared" ref="E40:E45" si="24">D40*$F$21</f>
        <v>0</v>
      </c>
      <c r="F40" s="70">
        <v>0</v>
      </c>
      <c r="G40" s="9"/>
      <c r="H40" s="80">
        <v>50000</v>
      </c>
      <c r="I40" s="20">
        <f t="shared" si="17"/>
        <v>1316</v>
      </c>
      <c r="J40" s="20">
        <f t="shared" si="18"/>
        <v>1316</v>
      </c>
      <c r="K40" s="15">
        <v>0</v>
      </c>
      <c r="L40" s="20">
        <f t="shared" ref="L40:L45" si="25">J40+K40</f>
        <v>1316</v>
      </c>
      <c r="M40" s="24">
        <f t="shared" ref="M40:M45" si="26">H40/$N$19</f>
        <v>0.05</v>
      </c>
      <c r="N40" s="46">
        <f t="shared" si="19"/>
        <v>4.5460826309244161E-2</v>
      </c>
      <c r="O40" s="9"/>
      <c r="P40" s="80">
        <v>0</v>
      </c>
      <c r="Q40" s="20">
        <f t="shared" si="20"/>
        <v>0</v>
      </c>
      <c r="R40" s="20">
        <f t="shared" ref="R40:R45" si="27">L40+Q40</f>
        <v>1316</v>
      </c>
      <c r="S40" s="15">
        <v>0</v>
      </c>
      <c r="T40" s="20">
        <f t="shared" ref="T40:T45" si="28">R40+S40</f>
        <v>1316</v>
      </c>
      <c r="U40" s="24">
        <f t="shared" ref="U40:U45" si="29">P40/$V$19+N40</f>
        <v>4.5460826309244161E-2</v>
      </c>
      <c r="V40" s="46">
        <f t="shared" si="21"/>
        <v>4.3694800451557207E-2</v>
      </c>
      <c r="W40" s="9"/>
      <c r="X40" s="80">
        <v>300000</v>
      </c>
      <c r="Y40" s="20">
        <f t="shared" ref="Y40:Y45" si="30">MAX(ROUND($T$66/(1-AC40+V40)-$T$66,0),0)</f>
        <v>615</v>
      </c>
      <c r="Z40" s="20">
        <f t="shared" ref="Z40:Z45" si="31">T40+Y40</f>
        <v>1931</v>
      </c>
      <c r="AA40" s="15">
        <v>0</v>
      </c>
      <c r="AB40" s="20">
        <f t="shared" ref="AB40:AB45" si="32">Z40+AA40</f>
        <v>1931</v>
      </c>
      <c r="AC40" s="24">
        <f t="shared" ref="AC40:AC45" si="33">X40/$AD$19+V40</f>
        <v>6.3694800451557204E-2</v>
      </c>
      <c r="AD40" s="48">
        <f t="shared" si="22"/>
        <v>5.8721566719377206E-2</v>
      </c>
    </row>
    <row r="41" spans="2:30" x14ac:dyDescent="0.25">
      <c r="B41" s="66" t="s">
        <v>16</v>
      </c>
      <c r="C41" s="44"/>
      <c r="D41" s="20">
        <f t="shared" si="23"/>
        <v>0</v>
      </c>
      <c r="E41" s="20">
        <f t="shared" si="24"/>
        <v>0</v>
      </c>
      <c r="F41" s="70">
        <v>0</v>
      </c>
      <c r="G41" s="9"/>
      <c r="H41" s="80">
        <v>50000</v>
      </c>
      <c r="I41" s="20">
        <f t="shared" si="17"/>
        <v>1316</v>
      </c>
      <c r="J41" s="20">
        <f t="shared" si="18"/>
        <v>1316</v>
      </c>
      <c r="K41" s="15">
        <v>0</v>
      </c>
      <c r="L41" s="20">
        <f t="shared" si="25"/>
        <v>1316</v>
      </c>
      <c r="M41" s="24">
        <f t="shared" si="26"/>
        <v>0.05</v>
      </c>
      <c r="N41" s="46">
        <f t="shared" si="19"/>
        <v>4.5460826309244161E-2</v>
      </c>
      <c r="O41" s="9"/>
      <c r="P41" s="80">
        <v>0</v>
      </c>
      <c r="Q41" s="20">
        <f t="shared" si="20"/>
        <v>0</v>
      </c>
      <c r="R41" s="20">
        <f t="shared" si="27"/>
        <v>1316</v>
      </c>
      <c r="S41" s="15">
        <v>0</v>
      </c>
      <c r="T41" s="20">
        <f t="shared" si="28"/>
        <v>1316</v>
      </c>
      <c r="U41" s="24">
        <f t="shared" si="29"/>
        <v>4.5460826309244161E-2</v>
      </c>
      <c r="V41" s="46">
        <f t="shared" si="21"/>
        <v>4.3694800451557207E-2</v>
      </c>
      <c r="W41" s="9"/>
      <c r="X41" s="80">
        <v>0</v>
      </c>
      <c r="Y41" s="20">
        <f t="shared" si="30"/>
        <v>0</v>
      </c>
      <c r="Z41" s="20">
        <f t="shared" si="31"/>
        <v>1316</v>
      </c>
      <c r="AA41" s="15">
        <v>0</v>
      </c>
      <c r="AB41" s="20">
        <f t="shared" si="32"/>
        <v>1316</v>
      </c>
      <c r="AC41" s="24">
        <f t="shared" si="33"/>
        <v>4.3694800451557207E-2</v>
      </c>
      <c r="AD41" s="48">
        <f t="shared" si="22"/>
        <v>4.0019462352511859E-2</v>
      </c>
    </row>
    <row r="42" spans="2:30" x14ac:dyDescent="0.25">
      <c r="B42" s="66" t="s">
        <v>17</v>
      </c>
      <c r="C42" s="44"/>
      <c r="D42" s="20">
        <f t="shared" si="23"/>
        <v>0</v>
      </c>
      <c r="E42" s="20">
        <f t="shared" si="24"/>
        <v>0</v>
      </c>
      <c r="F42" s="70">
        <v>0</v>
      </c>
      <c r="G42" s="9"/>
      <c r="H42" s="80">
        <v>0</v>
      </c>
      <c r="I42" s="20">
        <f t="shared" si="17"/>
        <v>0</v>
      </c>
      <c r="J42" s="20">
        <f t="shared" si="18"/>
        <v>0</v>
      </c>
      <c r="K42" s="15">
        <v>0</v>
      </c>
      <c r="L42" s="20">
        <f t="shared" si="25"/>
        <v>0</v>
      </c>
      <c r="M42" s="24">
        <f t="shared" si="26"/>
        <v>0</v>
      </c>
      <c r="N42" s="46">
        <f t="shared" si="19"/>
        <v>0</v>
      </c>
      <c r="O42" s="9"/>
      <c r="P42" s="80">
        <v>100000</v>
      </c>
      <c r="Q42" s="20">
        <f t="shared" si="20"/>
        <v>292</v>
      </c>
      <c r="R42" s="20">
        <f t="shared" si="27"/>
        <v>292</v>
      </c>
      <c r="S42" s="15">
        <v>0</v>
      </c>
      <c r="T42" s="20">
        <f t="shared" si="28"/>
        <v>292</v>
      </c>
      <c r="U42" s="24">
        <f t="shared" si="29"/>
        <v>0.01</v>
      </c>
      <c r="V42" s="46">
        <f t="shared" si="21"/>
        <v>9.6951988843880735E-3</v>
      </c>
      <c r="W42" s="9"/>
      <c r="X42" s="80">
        <v>0</v>
      </c>
      <c r="Y42" s="20">
        <f t="shared" si="30"/>
        <v>0</v>
      </c>
      <c r="Z42" s="20">
        <f t="shared" si="31"/>
        <v>292</v>
      </c>
      <c r="AA42" s="15">
        <v>0</v>
      </c>
      <c r="AB42" s="20">
        <f t="shared" si="32"/>
        <v>292</v>
      </c>
      <c r="AC42" s="24">
        <f t="shared" si="33"/>
        <v>9.6951988843880735E-3</v>
      </c>
      <c r="AD42" s="48">
        <f t="shared" si="22"/>
        <v>8.8796983335360669E-3</v>
      </c>
    </row>
    <row r="43" spans="2:30" x14ac:dyDescent="0.25">
      <c r="B43" s="66" t="s">
        <v>18</v>
      </c>
      <c r="C43" s="44"/>
      <c r="D43" s="20">
        <f t="shared" si="23"/>
        <v>0</v>
      </c>
      <c r="E43" s="20">
        <f t="shared" si="24"/>
        <v>0</v>
      </c>
      <c r="F43" s="70">
        <v>0</v>
      </c>
      <c r="G43" s="9"/>
      <c r="H43" s="80">
        <v>0</v>
      </c>
      <c r="I43" s="20">
        <f t="shared" si="17"/>
        <v>0</v>
      </c>
      <c r="J43" s="20">
        <f t="shared" si="18"/>
        <v>0</v>
      </c>
      <c r="K43" s="15">
        <v>0</v>
      </c>
      <c r="L43" s="20">
        <f t="shared" si="25"/>
        <v>0</v>
      </c>
      <c r="M43" s="24">
        <f t="shared" si="26"/>
        <v>0</v>
      </c>
      <c r="N43" s="46">
        <f t="shared" si="19"/>
        <v>0</v>
      </c>
      <c r="O43" s="9"/>
      <c r="P43" s="80">
        <v>150000</v>
      </c>
      <c r="Q43" s="20">
        <f t="shared" si="20"/>
        <v>441</v>
      </c>
      <c r="R43" s="20">
        <f t="shared" si="27"/>
        <v>441</v>
      </c>
      <c r="S43" s="15">
        <v>0</v>
      </c>
      <c r="T43" s="20">
        <f t="shared" si="28"/>
        <v>441</v>
      </c>
      <c r="U43" s="24">
        <f t="shared" si="29"/>
        <v>1.4999999999999999E-2</v>
      </c>
      <c r="V43" s="46">
        <f t="shared" si="21"/>
        <v>1.4642406534298427E-2</v>
      </c>
      <c r="W43" s="9"/>
      <c r="X43" s="80">
        <v>0</v>
      </c>
      <c r="Y43" s="20">
        <f t="shared" si="30"/>
        <v>0</v>
      </c>
      <c r="Z43" s="20">
        <f t="shared" si="31"/>
        <v>441</v>
      </c>
      <c r="AA43" s="15">
        <v>0</v>
      </c>
      <c r="AB43" s="20">
        <f t="shared" si="32"/>
        <v>441</v>
      </c>
      <c r="AC43" s="24">
        <f t="shared" si="33"/>
        <v>1.4642406534298427E-2</v>
      </c>
      <c r="AD43" s="48">
        <f t="shared" si="22"/>
        <v>1.3410777277703442E-2</v>
      </c>
    </row>
    <row r="44" spans="2:30" x14ac:dyDescent="0.25">
      <c r="B44" s="66" t="s">
        <v>19</v>
      </c>
      <c r="C44" s="44"/>
      <c r="D44" s="20">
        <f t="shared" si="23"/>
        <v>0</v>
      </c>
      <c r="E44" s="20">
        <f t="shared" si="24"/>
        <v>0</v>
      </c>
      <c r="F44" s="70">
        <v>0</v>
      </c>
      <c r="G44" s="9"/>
      <c r="H44" s="80">
        <v>0</v>
      </c>
      <c r="I44" s="20">
        <f t="shared" si="17"/>
        <v>0</v>
      </c>
      <c r="J44" s="20">
        <f t="shared" si="18"/>
        <v>0</v>
      </c>
      <c r="K44" s="15">
        <v>0</v>
      </c>
      <c r="L44" s="20">
        <f t="shared" si="25"/>
        <v>0</v>
      </c>
      <c r="M44" s="24">
        <f t="shared" si="26"/>
        <v>0</v>
      </c>
      <c r="N44" s="46">
        <f t="shared" si="19"/>
        <v>0</v>
      </c>
      <c r="O44" s="9"/>
      <c r="P44" s="80">
        <v>50000</v>
      </c>
      <c r="Q44" s="20">
        <f t="shared" si="20"/>
        <v>145</v>
      </c>
      <c r="R44" s="20">
        <f t="shared" si="27"/>
        <v>145</v>
      </c>
      <c r="S44" s="15">
        <v>0</v>
      </c>
      <c r="T44" s="20">
        <f t="shared" si="28"/>
        <v>145</v>
      </c>
      <c r="U44" s="24">
        <f t="shared" si="29"/>
        <v>5.0000000000000001E-3</v>
      </c>
      <c r="V44" s="46">
        <f t="shared" si="21"/>
        <v>4.8143967062885982E-3</v>
      </c>
      <c r="W44" s="9"/>
      <c r="X44" s="80"/>
      <c r="Y44" s="20">
        <f t="shared" si="30"/>
        <v>0</v>
      </c>
      <c r="Z44" s="20">
        <f t="shared" si="31"/>
        <v>145</v>
      </c>
      <c r="AA44" s="15">
        <v>0</v>
      </c>
      <c r="AB44" s="20">
        <f t="shared" si="32"/>
        <v>145</v>
      </c>
      <c r="AC44" s="24">
        <f t="shared" si="33"/>
        <v>4.8143967062885982E-3</v>
      </c>
      <c r="AD44" s="48">
        <f t="shared" si="22"/>
        <v>4.4094392409682517E-3</v>
      </c>
    </row>
    <row r="45" spans="2:30" x14ac:dyDescent="0.25">
      <c r="B45" s="66" t="s">
        <v>25</v>
      </c>
      <c r="C45" s="44"/>
      <c r="D45" s="20">
        <f t="shared" si="23"/>
        <v>0</v>
      </c>
      <c r="E45" s="20">
        <f t="shared" si="24"/>
        <v>0</v>
      </c>
      <c r="F45" s="70">
        <v>0</v>
      </c>
      <c r="G45" s="93"/>
      <c r="H45" s="80">
        <v>0</v>
      </c>
      <c r="I45" s="20">
        <f t="shared" si="17"/>
        <v>0</v>
      </c>
      <c r="J45" s="20">
        <f t="shared" si="18"/>
        <v>0</v>
      </c>
      <c r="K45" s="15">
        <v>0</v>
      </c>
      <c r="L45" s="20">
        <f t="shared" si="25"/>
        <v>0</v>
      </c>
      <c r="M45" s="24">
        <f t="shared" si="26"/>
        <v>0</v>
      </c>
      <c r="N45" s="46">
        <f t="shared" si="19"/>
        <v>0</v>
      </c>
      <c r="O45" s="9"/>
      <c r="P45" s="80">
        <v>0</v>
      </c>
      <c r="Q45" s="20">
        <f t="shared" si="20"/>
        <v>0</v>
      </c>
      <c r="R45" s="20">
        <f t="shared" si="27"/>
        <v>0</v>
      </c>
      <c r="S45" s="15">
        <v>0</v>
      </c>
      <c r="T45" s="20">
        <f t="shared" si="28"/>
        <v>0</v>
      </c>
      <c r="U45" s="24">
        <f t="shared" si="29"/>
        <v>0</v>
      </c>
      <c r="V45" s="46">
        <f t="shared" si="21"/>
        <v>0</v>
      </c>
      <c r="W45" s="93"/>
      <c r="X45" s="80">
        <v>1000000</v>
      </c>
      <c r="Y45" s="20">
        <f t="shared" si="30"/>
        <v>2151</v>
      </c>
      <c r="Z45" s="20">
        <f t="shared" si="31"/>
        <v>2151</v>
      </c>
      <c r="AA45" s="15">
        <v>0</v>
      </c>
      <c r="AB45" s="20">
        <f t="shared" si="32"/>
        <v>2151</v>
      </c>
      <c r="AC45" s="24">
        <f t="shared" si="33"/>
        <v>6.6666666666666666E-2</v>
      </c>
      <c r="AD45" s="48">
        <f t="shared" si="22"/>
        <v>6.5411750395329038E-2</v>
      </c>
    </row>
    <row r="46" spans="2:30" x14ac:dyDescent="0.25">
      <c r="B46" s="71" t="s">
        <v>12</v>
      </c>
      <c r="C46" s="79"/>
      <c r="D46" s="53">
        <f>SUM(D39:D45)</f>
        <v>0</v>
      </c>
      <c r="E46" s="53">
        <f>SUM(E39:E45)</f>
        <v>0</v>
      </c>
      <c r="F46" s="72">
        <f>SUM(F39:F45)</f>
        <v>0</v>
      </c>
      <c r="G46" s="9"/>
      <c r="H46" s="81">
        <f t="shared" ref="H46:N46" si="34">SUM(H39:H45)</f>
        <v>150000</v>
      </c>
      <c r="I46" s="53">
        <f t="shared" si="34"/>
        <v>3948</v>
      </c>
      <c r="J46" s="53">
        <f t="shared" si="34"/>
        <v>3948</v>
      </c>
      <c r="K46" s="53">
        <f t="shared" si="34"/>
        <v>0</v>
      </c>
      <c r="L46" s="53">
        <f t="shared" si="34"/>
        <v>3948</v>
      </c>
      <c r="M46" s="54">
        <f t="shared" si="34"/>
        <v>0.15000000000000002</v>
      </c>
      <c r="N46" s="55">
        <f t="shared" si="34"/>
        <v>0.13638247892773248</v>
      </c>
      <c r="O46" s="30"/>
      <c r="P46" s="81">
        <f t="shared" ref="P46:V46" si="35">SUM(P39:P45)</f>
        <v>400000</v>
      </c>
      <c r="Q46" s="53">
        <f t="shared" si="35"/>
        <v>1170</v>
      </c>
      <c r="R46" s="53">
        <f t="shared" si="35"/>
        <v>5118</v>
      </c>
      <c r="S46" s="53">
        <f t="shared" si="35"/>
        <v>0</v>
      </c>
      <c r="T46" s="53">
        <f t="shared" si="35"/>
        <v>5118</v>
      </c>
      <c r="U46" s="54">
        <f t="shared" si="35"/>
        <v>0.17638247892773251</v>
      </c>
      <c r="V46" s="55">
        <f t="shared" si="35"/>
        <v>0.16993160236403482</v>
      </c>
      <c r="W46" s="9"/>
      <c r="X46" s="81">
        <f t="shared" ref="X46:AD46" si="36">SUM(X39:X45)</f>
        <v>1300000</v>
      </c>
      <c r="Y46" s="53">
        <f t="shared" si="36"/>
        <v>2766</v>
      </c>
      <c r="Z46" s="53">
        <f t="shared" si="36"/>
        <v>7884</v>
      </c>
      <c r="AA46" s="53">
        <f t="shared" si="36"/>
        <v>0</v>
      </c>
      <c r="AB46" s="53">
        <f t="shared" si="36"/>
        <v>7884</v>
      </c>
      <c r="AC46" s="54">
        <f t="shared" si="36"/>
        <v>0.25659826903070149</v>
      </c>
      <c r="AD46" s="72">
        <f t="shared" si="36"/>
        <v>0.2397518550054738</v>
      </c>
    </row>
    <row r="47" spans="2:30" x14ac:dyDescent="0.25">
      <c r="B47" s="44"/>
      <c r="C47" s="49"/>
      <c r="D47" s="3"/>
      <c r="E47" s="3"/>
      <c r="F47" s="50"/>
      <c r="G47" s="9"/>
      <c r="H47" s="82"/>
      <c r="I47" s="3"/>
      <c r="J47" s="3"/>
      <c r="K47" s="3"/>
      <c r="L47" s="3"/>
      <c r="M47" s="17"/>
      <c r="N47" s="83"/>
      <c r="O47" s="9"/>
      <c r="P47" s="82"/>
      <c r="Q47" s="3"/>
      <c r="R47" s="3"/>
      <c r="S47" s="3"/>
      <c r="T47" s="3"/>
      <c r="U47" s="17"/>
      <c r="V47" s="83"/>
      <c r="W47" s="9"/>
      <c r="X47" s="82"/>
      <c r="Y47" s="3"/>
      <c r="Z47" s="3"/>
      <c r="AA47" s="3"/>
      <c r="AB47" s="3"/>
      <c r="AC47" s="17"/>
      <c r="AD47" s="50"/>
    </row>
    <row r="48" spans="2:30" x14ac:dyDescent="0.25">
      <c r="B48" s="44"/>
      <c r="C48" s="49"/>
      <c r="D48" s="3"/>
      <c r="E48" s="3"/>
      <c r="F48" s="50"/>
      <c r="G48" s="9"/>
      <c r="H48" s="82"/>
      <c r="I48" s="3"/>
      <c r="J48" s="3"/>
      <c r="K48" s="3"/>
      <c r="L48" s="3"/>
      <c r="M48" s="17"/>
      <c r="N48" s="83"/>
      <c r="O48" s="9"/>
      <c r="P48" s="82"/>
      <c r="Q48" s="3"/>
      <c r="R48" s="3"/>
      <c r="S48" s="3"/>
      <c r="T48" s="3"/>
      <c r="U48" s="17"/>
      <c r="V48" s="83"/>
      <c r="W48" s="9"/>
      <c r="X48" s="82"/>
      <c r="Y48" s="3"/>
      <c r="Z48" s="3"/>
      <c r="AA48" s="3"/>
      <c r="AB48" s="3"/>
      <c r="AC48" s="17"/>
      <c r="AD48" s="50"/>
    </row>
    <row r="49" spans="2:30" x14ac:dyDescent="0.25">
      <c r="B49" s="44"/>
      <c r="C49" s="49"/>
      <c r="D49" s="3"/>
      <c r="E49" s="3"/>
      <c r="F49" s="50"/>
      <c r="G49" s="9"/>
      <c r="H49" s="82"/>
      <c r="I49" s="3"/>
      <c r="J49" s="3"/>
      <c r="K49" s="3"/>
      <c r="L49" s="3"/>
      <c r="M49" s="17"/>
      <c r="N49" s="83"/>
      <c r="O49" s="9"/>
      <c r="P49" s="82"/>
      <c r="Q49" s="3"/>
      <c r="R49" s="3"/>
      <c r="S49" s="3"/>
      <c r="T49" s="3"/>
      <c r="U49" s="17"/>
      <c r="V49" s="83"/>
      <c r="W49" s="9"/>
      <c r="X49" s="82"/>
      <c r="Y49" s="3"/>
      <c r="Z49" s="3"/>
      <c r="AA49" s="3"/>
      <c r="AB49" s="3"/>
      <c r="AC49" s="17"/>
      <c r="AD49" s="50"/>
    </row>
    <row r="50" spans="2:30" x14ac:dyDescent="0.25">
      <c r="B50" s="95" t="s">
        <v>40</v>
      </c>
      <c r="C50" s="60"/>
      <c r="D50" s="57" t="s">
        <v>20</v>
      </c>
      <c r="E50" s="57" t="s">
        <v>21</v>
      </c>
      <c r="F50" s="59" t="s">
        <v>22</v>
      </c>
      <c r="G50" s="12"/>
      <c r="H50" s="56" t="s">
        <v>20</v>
      </c>
      <c r="I50" s="57"/>
      <c r="J50" s="58"/>
      <c r="K50" s="57"/>
      <c r="L50" s="57" t="s">
        <v>30</v>
      </c>
      <c r="M50" s="57" t="s">
        <v>33</v>
      </c>
      <c r="N50" s="59" t="s">
        <v>34</v>
      </c>
      <c r="O50" s="12"/>
      <c r="P50" s="56" t="s">
        <v>20</v>
      </c>
      <c r="Q50" s="57"/>
      <c r="R50" s="58"/>
      <c r="S50" s="57"/>
      <c r="T50" s="57" t="s">
        <v>30</v>
      </c>
      <c r="U50" s="57" t="s">
        <v>33</v>
      </c>
      <c r="V50" s="59" t="s">
        <v>34</v>
      </c>
      <c r="W50" s="12"/>
      <c r="X50" s="56" t="s">
        <v>20</v>
      </c>
      <c r="Y50" s="57"/>
      <c r="Z50" s="58"/>
      <c r="AA50" s="57"/>
      <c r="AB50" s="57" t="s">
        <v>30</v>
      </c>
      <c r="AC50" s="57" t="s">
        <v>33</v>
      </c>
      <c r="AD50" s="59" t="s">
        <v>34</v>
      </c>
    </row>
    <row r="51" spans="2:30" ht="14.4" customHeight="1" x14ac:dyDescent="0.25">
      <c r="B51" s="73" t="str">
        <f t="shared" ref="B51:B57" si="37">B29</f>
        <v>Founder 1</v>
      </c>
      <c r="C51" s="44"/>
      <c r="D51" s="14">
        <f>D29</f>
        <v>4450</v>
      </c>
      <c r="E51" s="14">
        <f t="shared" ref="E51:E64" si="38">D51*$F$21</f>
        <v>4450</v>
      </c>
      <c r="F51" s="74">
        <f>F29</f>
        <v>0.17799999999999999</v>
      </c>
      <c r="G51" s="13"/>
      <c r="H51" s="84">
        <f t="shared" ref="H51:H57" si="39">D51+H29+K29</f>
        <v>4450</v>
      </c>
      <c r="I51" s="14"/>
      <c r="J51" s="14"/>
      <c r="K51" s="21"/>
      <c r="L51" s="14">
        <f>L29</f>
        <v>4450</v>
      </c>
      <c r="M51" s="14"/>
      <c r="N51" s="51">
        <f>N29</f>
        <v>0.15372391875086361</v>
      </c>
      <c r="O51" s="9"/>
      <c r="P51" s="89">
        <f t="shared" ref="P51:P57" si="40">H51+P29+S29</f>
        <v>4450</v>
      </c>
      <c r="Q51" s="14"/>
      <c r="R51" s="14"/>
      <c r="S51" s="21"/>
      <c r="T51" s="14">
        <f>T29</f>
        <v>4450</v>
      </c>
      <c r="U51" s="16"/>
      <c r="V51" s="51">
        <f t="shared" ref="V51:V64" si="41">T51/$T$66</f>
        <v>0.1477521747792018</v>
      </c>
      <c r="W51" s="9"/>
      <c r="X51" s="89">
        <f t="shared" ref="X51:X57" si="42">P51+X29+AA29</f>
        <v>4450</v>
      </c>
      <c r="Y51" s="14"/>
      <c r="Z51" s="14"/>
      <c r="AA51" s="21"/>
      <c r="AB51" s="14">
        <f>AB29</f>
        <v>4450</v>
      </c>
      <c r="AC51" s="14"/>
      <c r="AD51" s="51">
        <f t="shared" ref="AD51:AD64" si="43">AB51/$AB$66</f>
        <v>0.13532416980902567</v>
      </c>
    </row>
    <row r="52" spans="2:30" x14ac:dyDescent="0.25">
      <c r="B52" s="73" t="str">
        <f t="shared" si="37"/>
        <v>Founder 2</v>
      </c>
      <c r="C52" s="44"/>
      <c r="D52" s="14">
        <f t="shared" ref="D52:D57" si="44">D30</f>
        <v>3375</v>
      </c>
      <c r="E52" s="14">
        <f t="shared" si="38"/>
        <v>3375</v>
      </c>
      <c r="F52" s="74">
        <f t="shared" ref="F52:F57" si="45">F30</f>
        <v>0.13500000000000001</v>
      </c>
      <c r="G52" s="13"/>
      <c r="H52" s="84">
        <f t="shared" si="39"/>
        <v>3375</v>
      </c>
      <c r="I52" s="14"/>
      <c r="J52" s="14"/>
      <c r="K52" s="21"/>
      <c r="L52" s="14">
        <f t="shared" ref="L52:L57" si="46">L30</f>
        <v>3375</v>
      </c>
      <c r="M52" s="14"/>
      <c r="N52" s="51">
        <f t="shared" ref="N52:N57" si="47">N30</f>
        <v>0.11658836534475611</v>
      </c>
      <c r="O52" s="9"/>
      <c r="P52" s="89">
        <f t="shared" si="40"/>
        <v>3375</v>
      </c>
      <c r="Q52" s="14"/>
      <c r="R52" s="14"/>
      <c r="S52" s="21"/>
      <c r="T52" s="14">
        <f t="shared" ref="T52:T57" si="48">T30</f>
        <v>3375</v>
      </c>
      <c r="U52" s="16"/>
      <c r="V52" s="51">
        <f t="shared" si="41"/>
        <v>0.1120592336808553</v>
      </c>
      <c r="W52" s="9"/>
      <c r="X52" s="89">
        <f t="shared" si="42"/>
        <v>3375</v>
      </c>
      <c r="Y52" s="14"/>
      <c r="Z52" s="14"/>
      <c r="AA52" s="21"/>
      <c r="AB52" s="14">
        <f t="shared" ref="AB52:AB57" si="49">AB30</f>
        <v>3375</v>
      </c>
      <c r="AC52" s="14"/>
      <c r="AD52" s="51">
        <f t="shared" si="43"/>
        <v>0.10263349957426104</v>
      </c>
    </row>
    <row r="53" spans="2:30" x14ac:dyDescent="0.25">
      <c r="B53" s="73" t="str">
        <f t="shared" si="37"/>
        <v>Founder 3</v>
      </c>
      <c r="C53" s="44"/>
      <c r="D53" s="14">
        <f t="shared" si="44"/>
        <v>4425</v>
      </c>
      <c r="E53" s="14">
        <f t="shared" si="38"/>
        <v>4425</v>
      </c>
      <c r="F53" s="74">
        <f t="shared" si="45"/>
        <v>0.17699999999999999</v>
      </c>
      <c r="G53" s="13"/>
      <c r="H53" s="84">
        <f t="shared" si="39"/>
        <v>4425</v>
      </c>
      <c r="I53" s="14"/>
      <c r="J53" s="14"/>
      <c r="K53" s="21"/>
      <c r="L53" s="14">
        <f t="shared" si="46"/>
        <v>4425</v>
      </c>
      <c r="M53" s="14"/>
      <c r="N53" s="51">
        <f t="shared" si="47"/>
        <v>0.15286030122979136</v>
      </c>
      <c r="O53" s="9"/>
      <c r="P53" s="89">
        <f t="shared" si="40"/>
        <v>4425</v>
      </c>
      <c r="Q53" s="14"/>
      <c r="R53" s="14"/>
      <c r="S53" s="21"/>
      <c r="T53" s="14">
        <f t="shared" si="48"/>
        <v>4425</v>
      </c>
      <c r="U53" s="16"/>
      <c r="V53" s="51">
        <f t="shared" si="41"/>
        <v>0.14692210638156583</v>
      </c>
      <c r="W53" s="9"/>
      <c r="X53" s="89">
        <f t="shared" si="42"/>
        <v>4425</v>
      </c>
      <c r="Y53" s="14"/>
      <c r="Z53" s="14"/>
      <c r="AA53" s="21"/>
      <c r="AB53" s="14">
        <f t="shared" si="49"/>
        <v>4425</v>
      </c>
      <c r="AC53" s="14"/>
      <c r="AD53" s="51">
        <f t="shared" si="43"/>
        <v>0.13456392166403114</v>
      </c>
    </row>
    <row r="54" spans="2:30" x14ac:dyDescent="0.25">
      <c r="B54" s="73" t="str">
        <f t="shared" si="37"/>
        <v>Founder 4</v>
      </c>
      <c r="C54" s="44"/>
      <c r="D54" s="14">
        <f t="shared" si="44"/>
        <v>3125</v>
      </c>
      <c r="E54" s="14">
        <f t="shared" si="38"/>
        <v>3125</v>
      </c>
      <c r="F54" s="74">
        <f t="shared" si="45"/>
        <v>0.125</v>
      </c>
      <c r="G54" s="13"/>
      <c r="H54" s="84">
        <f t="shared" si="39"/>
        <v>3125</v>
      </c>
      <c r="I54" s="14"/>
      <c r="J54" s="14"/>
      <c r="K54" s="21"/>
      <c r="L54" s="14">
        <f t="shared" si="46"/>
        <v>3125</v>
      </c>
      <c r="M54" s="14"/>
      <c r="N54" s="51">
        <f t="shared" si="47"/>
        <v>0.10795219013403344</v>
      </c>
      <c r="O54" s="9"/>
      <c r="P54" s="89">
        <f t="shared" si="40"/>
        <v>3125</v>
      </c>
      <c r="Q54" s="14"/>
      <c r="R54" s="14"/>
      <c r="S54" s="21"/>
      <c r="T54" s="14">
        <f t="shared" si="48"/>
        <v>3125</v>
      </c>
      <c r="U54" s="16"/>
      <c r="V54" s="51">
        <f t="shared" si="41"/>
        <v>0.10375854970449565</v>
      </c>
      <c r="W54" s="9"/>
      <c r="X54" s="89">
        <f t="shared" si="42"/>
        <v>3125</v>
      </c>
      <c r="Y54" s="14"/>
      <c r="Z54" s="14"/>
      <c r="AA54" s="21"/>
      <c r="AB54" s="14">
        <f t="shared" si="49"/>
        <v>3125</v>
      </c>
      <c r="AC54" s="14"/>
      <c r="AD54" s="51">
        <f t="shared" si="43"/>
        <v>9.5031018124315775E-2</v>
      </c>
    </row>
    <row r="55" spans="2:30" x14ac:dyDescent="0.25">
      <c r="B55" s="73" t="str">
        <f t="shared" si="37"/>
        <v>Founder 5</v>
      </c>
      <c r="C55" s="44"/>
      <c r="D55" s="14">
        <f t="shared" si="44"/>
        <v>3125</v>
      </c>
      <c r="E55" s="14">
        <f t="shared" si="38"/>
        <v>3125</v>
      </c>
      <c r="F55" s="74">
        <f t="shared" si="45"/>
        <v>0.125</v>
      </c>
      <c r="G55" s="13"/>
      <c r="H55" s="84">
        <f t="shared" si="39"/>
        <v>3125</v>
      </c>
      <c r="I55" s="14"/>
      <c r="J55" s="14"/>
      <c r="K55" s="21"/>
      <c r="L55" s="14">
        <f t="shared" si="46"/>
        <v>3125</v>
      </c>
      <c r="M55" s="14"/>
      <c r="N55" s="51">
        <f t="shared" si="47"/>
        <v>0.10795219013403344</v>
      </c>
      <c r="O55" s="9"/>
      <c r="P55" s="89">
        <f t="shared" si="40"/>
        <v>3125</v>
      </c>
      <c r="Q55" s="14"/>
      <c r="R55" s="14"/>
      <c r="S55" s="21"/>
      <c r="T55" s="14">
        <f t="shared" si="48"/>
        <v>3125</v>
      </c>
      <c r="U55" s="16"/>
      <c r="V55" s="51">
        <f t="shared" si="41"/>
        <v>0.10375854970449565</v>
      </c>
      <c r="W55" s="9"/>
      <c r="X55" s="89">
        <f t="shared" si="42"/>
        <v>3125</v>
      </c>
      <c r="Y55" s="14"/>
      <c r="Z55" s="14"/>
      <c r="AA55" s="21"/>
      <c r="AB55" s="14">
        <f t="shared" si="49"/>
        <v>3125</v>
      </c>
      <c r="AC55" s="14"/>
      <c r="AD55" s="51">
        <f t="shared" si="43"/>
        <v>9.5031018124315775E-2</v>
      </c>
    </row>
    <row r="56" spans="2:30" x14ac:dyDescent="0.25">
      <c r="B56" s="73" t="str">
        <f t="shared" si="37"/>
        <v>Founder 6</v>
      </c>
      <c r="C56" s="44"/>
      <c r="D56" s="14">
        <f t="shared" si="44"/>
        <v>3125</v>
      </c>
      <c r="E56" s="14">
        <f t="shared" si="38"/>
        <v>3125</v>
      </c>
      <c r="F56" s="74">
        <f t="shared" si="45"/>
        <v>0.125</v>
      </c>
      <c r="G56" s="13"/>
      <c r="H56" s="84">
        <f t="shared" si="39"/>
        <v>3125</v>
      </c>
      <c r="I56" s="14"/>
      <c r="J56" s="14"/>
      <c r="K56" s="21"/>
      <c r="L56" s="14">
        <f t="shared" si="46"/>
        <v>3125</v>
      </c>
      <c r="M56" s="14"/>
      <c r="N56" s="51">
        <f t="shared" si="47"/>
        <v>0.10795219013403344</v>
      </c>
      <c r="O56" s="9"/>
      <c r="P56" s="89">
        <f t="shared" si="40"/>
        <v>3125</v>
      </c>
      <c r="Q56" s="14"/>
      <c r="R56" s="14"/>
      <c r="S56" s="21"/>
      <c r="T56" s="14">
        <f t="shared" si="48"/>
        <v>3125</v>
      </c>
      <c r="U56" s="16"/>
      <c r="V56" s="51">
        <f t="shared" si="41"/>
        <v>0.10375854970449565</v>
      </c>
      <c r="W56" s="9"/>
      <c r="X56" s="89">
        <f t="shared" si="42"/>
        <v>3125</v>
      </c>
      <c r="Y56" s="14"/>
      <c r="Z56" s="14"/>
      <c r="AA56" s="21"/>
      <c r="AB56" s="14">
        <f t="shared" si="49"/>
        <v>3125</v>
      </c>
      <c r="AC56" s="14"/>
      <c r="AD56" s="51">
        <f t="shared" si="43"/>
        <v>9.5031018124315775E-2</v>
      </c>
    </row>
    <row r="57" spans="2:30" x14ac:dyDescent="0.25">
      <c r="B57" s="73" t="str">
        <f t="shared" si="37"/>
        <v>Founder 7</v>
      </c>
      <c r="C57" s="44"/>
      <c r="D57" s="14">
        <f t="shared" si="44"/>
        <v>3375</v>
      </c>
      <c r="E57" s="14">
        <f t="shared" si="38"/>
        <v>3375</v>
      </c>
      <c r="F57" s="74">
        <f t="shared" si="45"/>
        <v>0.13500000000000001</v>
      </c>
      <c r="G57" s="13"/>
      <c r="H57" s="84">
        <f t="shared" si="39"/>
        <v>3375</v>
      </c>
      <c r="I57" s="14"/>
      <c r="J57" s="14"/>
      <c r="K57" s="21"/>
      <c r="L57" s="14">
        <f t="shared" si="46"/>
        <v>3375</v>
      </c>
      <c r="M57" s="14"/>
      <c r="N57" s="51">
        <f t="shared" si="47"/>
        <v>0.11658836534475611</v>
      </c>
      <c r="O57" s="9"/>
      <c r="P57" s="89">
        <f t="shared" si="40"/>
        <v>3375</v>
      </c>
      <c r="Q57" s="14"/>
      <c r="R57" s="14"/>
      <c r="S57" s="21"/>
      <c r="T57" s="14">
        <f t="shared" si="48"/>
        <v>3375</v>
      </c>
      <c r="U57" s="16"/>
      <c r="V57" s="51">
        <f t="shared" si="41"/>
        <v>0.1120592336808553</v>
      </c>
      <c r="W57" s="9"/>
      <c r="X57" s="89">
        <f t="shared" si="42"/>
        <v>3375</v>
      </c>
      <c r="Y57" s="14"/>
      <c r="Z57" s="14"/>
      <c r="AA57" s="21"/>
      <c r="AB57" s="14">
        <f t="shared" si="49"/>
        <v>3375</v>
      </c>
      <c r="AC57" s="14"/>
      <c r="AD57" s="51">
        <f t="shared" si="43"/>
        <v>0.10263349957426104</v>
      </c>
    </row>
    <row r="58" spans="2:30" x14ac:dyDescent="0.25">
      <c r="B58" s="73" t="str">
        <f t="shared" ref="B58:B64" si="50">B39</f>
        <v>Investor 1</v>
      </c>
      <c r="C58" s="44"/>
      <c r="D58" s="14">
        <f>D39</f>
        <v>0</v>
      </c>
      <c r="E58" s="14">
        <f t="shared" si="38"/>
        <v>0</v>
      </c>
      <c r="F58" s="75">
        <v>0</v>
      </c>
      <c r="G58" s="18"/>
      <c r="H58" s="84">
        <f t="shared" ref="H58:H64" si="51">D58+H39+K39</f>
        <v>50000</v>
      </c>
      <c r="I58" s="14"/>
      <c r="J58" s="14"/>
      <c r="K58" s="21"/>
      <c r="L58" s="14">
        <f>L39</f>
        <v>1316</v>
      </c>
      <c r="M58" s="19"/>
      <c r="N58" s="51">
        <f>N39</f>
        <v>4.5460826309244161E-2</v>
      </c>
      <c r="O58" s="9"/>
      <c r="P58" s="89">
        <f t="shared" ref="P58:P64" si="52">H58+P39+S39</f>
        <v>150000</v>
      </c>
      <c r="Q58" s="14"/>
      <c r="R58" s="14"/>
      <c r="S58" s="21"/>
      <c r="T58" s="14">
        <f>T39</f>
        <v>1608</v>
      </c>
      <c r="U58" s="19"/>
      <c r="V58" s="51">
        <f t="shared" si="41"/>
        <v>5.3389999335945279E-2</v>
      </c>
      <c r="W58" s="9"/>
      <c r="X58" s="89">
        <f t="shared" ref="X58:X64" si="53">P58+X39+AA39</f>
        <v>150000</v>
      </c>
      <c r="Y58" s="14"/>
      <c r="Z58" s="14"/>
      <c r="AA58" s="21"/>
      <c r="AB58" s="14">
        <f>AB39</f>
        <v>1608</v>
      </c>
      <c r="AC58" s="19"/>
      <c r="AD58" s="52">
        <f t="shared" si="43"/>
        <v>4.8899160686047924E-2</v>
      </c>
    </row>
    <row r="59" spans="2:30" x14ac:dyDescent="0.25">
      <c r="B59" s="73" t="str">
        <f t="shared" si="50"/>
        <v>Investor 2</v>
      </c>
      <c r="C59" s="44"/>
      <c r="D59" s="14">
        <f t="shared" ref="D59:D64" si="54">D40</f>
        <v>0</v>
      </c>
      <c r="E59" s="14">
        <f t="shared" si="38"/>
        <v>0</v>
      </c>
      <c r="F59" s="75">
        <v>0</v>
      </c>
      <c r="G59" s="18"/>
      <c r="H59" s="84">
        <f t="shared" si="51"/>
        <v>50000</v>
      </c>
      <c r="I59" s="14"/>
      <c r="J59" s="14"/>
      <c r="K59" s="21"/>
      <c r="L59" s="14">
        <f t="shared" ref="L59:L64" si="55">L40</f>
        <v>1316</v>
      </c>
      <c r="M59" s="19"/>
      <c r="N59" s="51">
        <f t="shared" ref="N59:N64" si="56">N40</f>
        <v>4.5460826309244161E-2</v>
      </c>
      <c r="O59" s="9"/>
      <c r="P59" s="89">
        <f t="shared" si="52"/>
        <v>50000</v>
      </c>
      <c r="Q59" s="14"/>
      <c r="R59" s="14"/>
      <c r="S59" s="21"/>
      <c r="T59" s="14">
        <f t="shared" ref="T59:T64" si="57">T40</f>
        <v>1316</v>
      </c>
      <c r="U59" s="19"/>
      <c r="V59" s="51">
        <f t="shared" si="41"/>
        <v>4.3694800451557207E-2</v>
      </c>
      <c r="W59" s="9"/>
      <c r="X59" s="89">
        <f t="shared" si="53"/>
        <v>350000</v>
      </c>
      <c r="Y59" s="14"/>
      <c r="Z59" s="14"/>
      <c r="AA59" s="21"/>
      <c r="AB59" s="14">
        <f t="shared" ref="AB59:AB64" si="58">AB40</f>
        <v>1931</v>
      </c>
      <c r="AC59" s="19"/>
      <c r="AD59" s="52">
        <f t="shared" si="43"/>
        <v>5.8721566719377206E-2</v>
      </c>
    </row>
    <row r="60" spans="2:30" x14ac:dyDescent="0.25">
      <c r="B60" s="73" t="str">
        <f t="shared" si="50"/>
        <v>Investor 3</v>
      </c>
      <c r="C60" s="44"/>
      <c r="D60" s="14">
        <f t="shared" si="54"/>
        <v>0</v>
      </c>
      <c r="E60" s="14">
        <f t="shared" si="38"/>
        <v>0</v>
      </c>
      <c r="F60" s="75">
        <v>0</v>
      </c>
      <c r="G60" s="18"/>
      <c r="H60" s="84">
        <f t="shared" si="51"/>
        <v>50000</v>
      </c>
      <c r="I60" s="14"/>
      <c r="J60" s="14"/>
      <c r="K60" s="21"/>
      <c r="L60" s="14">
        <f t="shared" si="55"/>
        <v>1316</v>
      </c>
      <c r="M60" s="19"/>
      <c r="N60" s="51">
        <f t="shared" si="56"/>
        <v>4.5460826309244161E-2</v>
      </c>
      <c r="O60" s="9"/>
      <c r="P60" s="89">
        <f t="shared" si="52"/>
        <v>50000</v>
      </c>
      <c r="Q60" s="14"/>
      <c r="R60" s="14"/>
      <c r="S60" s="21"/>
      <c r="T60" s="14">
        <f t="shared" si="57"/>
        <v>1316</v>
      </c>
      <c r="U60" s="19"/>
      <c r="V60" s="51">
        <f t="shared" si="41"/>
        <v>4.3694800451557207E-2</v>
      </c>
      <c r="W60" s="9"/>
      <c r="X60" s="89">
        <f t="shared" si="53"/>
        <v>50000</v>
      </c>
      <c r="Y60" s="14"/>
      <c r="Z60" s="14"/>
      <c r="AA60" s="21"/>
      <c r="AB60" s="14">
        <f t="shared" si="58"/>
        <v>1316</v>
      </c>
      <c r="AC60" s="19"/>
      <c r="AD60" s="52">
        <f t="shared" si="43"/>
        <v>4.0019462352511859E-2</v>
      </c>
    </row>
    <row r="61" spans="2:30" x14ac:dyDescent="0.25">
      <c r="B61" s="73" t="str">
        <f t="shared" si="50"/>
        <v>Investor 4</v>
      </c>
      <c r="C61" s="44"/>
      <c r="D61" s="14">
        <f t="shared" si="54"/>
        <v>0</v>
      </c>
      <c r="E61" s="14">
        <f t="shared" si="38"/>
        <v>0</v>
      </c>
      <c r="F61" s="75">
        <v>0</v>
      </c>
      <c r="G61" s="18"/>
      <c r="H61" s="84">
        <f t="shared" si="51"/>
        <v>0</v>
      </c>
      <c r="I61" s="14"/>
      <c r="J61" s="14"/>
      <c r="K61" s="21"/>
      <c r="L61" s="14">
        <f t="shared" si="55"/>
        <v>0</v>
      </c>
      <c r="M61" s="19"/>
      <c r="N61" s="51">
        <f t="shared" si="56"/>
        <v>0</v>
      </c>
      <c r="O61" s="9"/>
      <c r="P61" s="89">
        <f t="shared" si="52"/>
        <v>100000</v>
      </c>
      <c r="Q61" s="14"/>
      <c r="R61" s="14"/>
      <c r="S61" s="21"/>
      <c r="T61" s="14">
        <f t="shared" si="57"/>
        <v>292</v>
      </c>
      <c r="U61" s="19"/>
      <c r="V61" s="51">
        <f t="shared" si="41"/>
        <v>9.6951988843880735E-3</v>
      </c>
      <c r="W61" s="9"/>
      <c r="X61" s="89">
        <f t="shared" si="53"/>
        <v>100000</v>
      </c>
      <c r="Y61" s="14"/>
      <c r="Z61" s="14"/>
      <c r="AA61" s="21"/>
      <c r="AB61" s="14">
        <f t="shared" si="58"/>
        <v>292</v>
      </c>
      <c r="AC61" s="19"/>
      <c r="AD61" s="52">
        <f t="shared" si="43"/>
        <v>8.8796983335360669E-3</v>
      </c>
    </row>
    <row r="62" spans="2:30" x14ac:dyDescent="0.25">
      <c r="B62" s="73" t="str">
        <f t="shared" si="50"/>
        <v>Investor 5</v>
      </c>
      <c r="C62" s="44"/>
      <c r="D62" s="14">
        <f t="shared" si="54"/>
        <v>0</v>
      </c>
      <c r="E62" s="14">
        <f t="shared" si="38"/>
        <v>0</v>
      </c>
      <c r="F62" s="75">
        <v>0</v>
      </c>
      <c r="G62" s="18"/>
      <c r="H62" s="84">
        <f t="shared" si="51"/>
        <v>0</v>
      </c>
      <c r="I62" s="14"/>
      <c r="J62" s="14"/>
      <c r="K62" s="21"/>
      <c r="L62" s="14">
        <f t="shared" si="55"/>
        <v>0</v>
      </c>
      <c r="M62" s="19"/>
      <c r="N62" s="51">
        <f t="shared" si="56"/>
        <v>0</v>
      </c>
      <c r="O62" s="9"/>
      <c r="P62" s="89">
        <f t="shared" si="52"/>
        <v>150000</v>
      </c>
      <c r="Q62" s="14"/>
      <c r="R62" s="14"/>
      <c r="S62" s="21"/>
      <c r="T62" s="14">
        <f t="shared" si="57"/>
        <v>441</v>
      </c>
      <c r="U62" s="19"/>
      <c r="V62" s="51">
        <f t="shared" si="41"/>
        <v>1.4642406534298427E-2</v>
      </c>
      <c r="W62" s="9"/>
      <c r="X62" s="89">
        <f t="shared" si="53"/>
        <v>150000</v>
      </c>
      <c r="Y62" s="14"/>
      <c r="Z62" s="14"/>
      <c r="AA62" s="21"/>
      <c r="AB62" s="14">
        <f t="shared" si="58"/>
        <v>441</v>
      </c>
      <c r="AC62" s="19"/>
      <c r="AD62" s="52">
        <f t="shared" si="43"/>
        <v>1.3410777277703442E-2</v>
      </c>
    </row>
    <row r="63" spans="2:30" x14ac:dyDescent="0.25">
      <c r="B63" s="73" t="str">
        <f t="shared" si="50"/>
        <v>Investor 6</v>
      </c>
      <c r="C63" s="44"/>
      <c r="D63" s="14">
        <f t="shared" si="54"/>
        <v>0</v>
      </c>
      <c r="E63" s="14">
        <f t="shared" si="38"/>
        <v>0</v>
      </c>
      <c r="F63" s="75">
        <v>0</v>
      </c>
      <c r="G63" s="18"/>
      <c r="H63" s="84">
        <f t="shared" si="51"/>
        <v>0</v>
      </c>
      <c r="I63" s="14"/>
      <c r="J63" s="14"/>
      <c r="K63" s="21"/>
      <c r="L63" s="14">
        <f t="shared" si="55"/>
        <v>0</v>
      </c>
      <c r="M63" s="19"/>
      <c r="N63" s="51">
        <f t="shared" si="56"/>
        <v>0</v>
      </c>
      <c r="O63" s="9"/>
      <c r="P63" s="89">
        <f t="shared" si="52"/>
        <v>50000</v>
      </c>
      <c r="Q63" s="14"/>
      <c r="R63" s="14"/>
      <c r="S63" s="21"/>
      <c r="T63" s="14">
        <f t="shared" si="57"/>
        <v>145</v>
      </c>
      <c r="U63" s="19"/>
      <c r="V63" s="51">
        <f t="shared" si="41"/>
        <v>4.8143967062885982E-3</v>
      </c>
      <c r="W63" s="9"/>
      <c r="X63" s="89">
        <f t="shared" si="53"/>
        <v>50000</v>
      </c>
      <c r="Y63" s="14"/>
      <c r="Z63" s="14"/>
      <c r="AA63" s="21"/>
      <c r="AB63" s="14">
        <f t="shared" si="58"/>
        <v>145</v>
      </c>
      <c r="AC63" s="19"/>
      <c r="AD63" s="52">
        <f t="shared" si="43"/>
        <v>4.4094392409682517E-3</v>
      </c>
    </row>
    <row r="64" spans="2:30" x14ac:dyDescent="0.25">
      <c r="B64" s="76" t="str">
        <f t="shared" si="50"/>
        <v>Investor 7</v>
      </c>
      <c r="C64" s="60"/>
      <c r="D64" s="77">
        <f t="shared" si="54"/>
        <v>0</v>
      </c>
      <c r="E64" s="77">
        <f t="shared" si="38"/>
        <v>0</v>
      </c>
      <c r="F64" s="78">
        <v>0</v>
      </c>
      <c r="G64" s="18"/>
      <c r="H64" s="85">
        <f t="shared" si="51"/>
        <v>0</v>
      </c>
      <c r="I64" s="77"/>
      <c r="J64" s="77"/>
      <c r="K64" s="86"/>
      <c r="L64" s="77">
        <f t="shared" si="55"/>
        <v>0</v>
      </c>
      <c r="M64" s="87"/>
      <c r="N64" s="88">
        <f t="shared" si="56"/>
        <v>0</v>
      </c>
      <c r="O64" s="9"/>
      <c r="P64" s="90">
        <f t="shared" si="52"/>
        <v>0</v>
      </c>
      <c r="Q64" s="77"/>
      <c r="R64" s="77"/>
      <c r="S64" s="86"/>
      <c r="T64" s="77">
        <f t="shared" si="57"/>
        <v>0</v>
      </c>
      <c r="U64" s="87"/>
      <c r="V64" s="88">
        <f t="shared" si="41"/>
        <v>0</v>
      </c>
      <c r="W64" s="9"/>
      <c r="X64" s="90">
        <f t="shared" si="53"/>
        <v>1000000</v>
      </c>
      <c r="Y64" s="77"/>
      <c r="Z64" s="77"/>
      <c r="AA64" s="86"/>
      <c r="AB64" s="77">
        <f t="shared" si="58"/>
        <v>2151</v>
      </c>
      <c r="AC64" s="87"/>
      <c r="AD64" s="91">
        <f t="shared" si="43"/>
        <v>6.5411750395329038E-2</v>
      </c>
    </row>
    <row r="65" spans="2:30" x14ac:dyDescent="0.25">
      <c r="B65" s="9"/>
      <c r="C65" s="9"/>
      <c r="D65" s="9"/>
      <c r="E65" s="9"/>
      <c r="F65" s="9"/>
      <c r="G65" s="8"/>
      <c r="H65" s="9"/>
      <c r="I65" s="9"/>
      <c r="J65" s="9"/>
      <c r="K65" s="9"/>
      <c r="L65" s="9"/>
      <c r="M65" s="9"/>
      <c r="N65" s="9"/>
      <c r="O65" s="8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2:30" x14ac:dyDescent="0.25">
      <c r="B66" s="22"/>
      <c r="C66" s="22"/>
      <c r="D66" s="27">
        <f>D36+D46</f>
        <v>25000</v>
      </c>
      <c r="E66" s="25">
        <f>E36+E46</f>
        <v>25000</v>
      </c>
      <c r="F66" s="26">
        <f>ROUND(F36+F46,0)</f>
        <v>1</v>
      </c>
      <c r="G66" s="11"/>
      <c r="H66" s="25">
        <f>H36+H46</f>
        <v>150000</v>
      </c>
      <c r="I66" s="25">
        <f>I36+I46</f>
        <v>3948</v>
      </c>
      <c r="J66" s="25">
        <f>J36+J46</f>
        <v>28948</v>
      </c>
      <c r="K66" s="25">
        <f>K36+K46</f>
        <v>0</v>
      </c>
      <c r="L66" s="27">
        <f>L36+L46</f>
        <v>28948</v>
      </c>
      <c r="M66" s="25"/>
      <c r="N66" s="26">
        <f>ROUND((N36+N46),0)</f>
        <v>1</v>
      </c>
      <c r="O66" s="9"/>
      <c r="P66" s="25">
        <f>P36+P46</f>
        <v>400000</v>
      </c>
      <c r="Q66" s="25">
        <f>Q36+Q46</f>
        <v>1170</v>
      </c>
      <c r="R66" s="25">
        <f>R36+R46</f>
        <v>30118</v>
      </c>
      <c r="S66" s="27">
        <f>S36+S46</f>
        <v>0</v>
      </c>
      <c r="T66" s="27">
        <f>T36+T46</f>
        <v>30118</v>
      </c>
      <c r="U66" s="27"/>
      <c r="V66" s="28">
        <f>ROUND(V36+V46,0)</f>
        <v>1</v>
      </c>
      <c r="W66" s="29"/>
      <c r="X66" s="27">
        <f>X36+X46</f>
        <v>1300000</v>
      </c>
      <c r="Y66" s="27">
        <f>Y36+Y46</f>
        <v>2766</v>
      </c>
      <c r="Z66" s="27">
        <f>Z36+Z46</f>
        <v>32884</v>
      </c>
      <c r="AA66" s="27">
        <f>AA36+AA46</f>
        <v>0</v>
      </c>
      <c r="AB66" s="27">
        <f>AB36+AB46</f>
        <v>32884</v>
      </c>
      <c r="AC66" s="27"/>
      <c r="AD66" s="28">
        <f>ROUND(AD36+AD46,0)</f>
        <v>1</v>
      </c>
    </row>
  </sheetData>
  <sheetProtection selectLockedCells="1"/>
  <mergeCells count="5">
    <mergeCell ref="D8:J10"/>
    <mergeCell ref="C15:F15"/>
    <mergeCell ref="H15:N15"/>
    <mergeCell ref="P15:V15"/>
    <mergeCell ref="X15:AD15"/>
  </mergeCells>
  <pageMargins left="0.7" right="0.7" top="0.75" bottom="0.75" header="0.3" footer="0.3"/>
  <pageSetup paperSize="9" orientation="portrait" r:id="rId1"/>
  <ignoredErrors>
    <ignoredError sqref="M39:M4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CapTable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2021-05-19T07:47:50Z</dcterms:modified>
  <cp:contentStatus>Endgültig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